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ário\Documents\CRB3 2016\CRB3 RELATORIOS\04 CRB3 REL ABRIL 2016\"/>
    </mc:Choice>
  </mc:AlternateContent>
  <bookViews>
    <workbookView xWindow="0" yWindow="0" windowWidth="15480" windowHeight="11640"/>
  </bookViews>
  <sheets>
    <sheet name="11 NOV 2015" sheetId="17" r:id="rId1"/>
  </sheets>
  <definedNames>
    <definedName name="_xlnm.Print_Area" localSheetId="0">'11 NOV 2015'!$A$1:$F$153</definedName>
  </definedNames>
  <calcPr calcId="152511"/>
</workbook>
</file>

<file path=xl/calcChain.xml><?xml version="1.0" encoding="utf-8"?>
<calcChain xmlns="http://schemas.openxmlformats.org/spreadsheetml/2006/main">
  <c r="E136" i="17" l="1"/>
  <c r="C136" i="17"/>
  <c r="E58" i="17"/>
  <c r="E59" i="17" s="1"/>
  <c r="C58" i="17"/>
  <c r="C59" i="17" s="1"/>
  <c r="E42" i="17"/>
  <c r="C42" i="17"/>
  <c r="C93" i="17" l="1"/>
  <c r="A48" i="17" l="1"/>
  <c r="E77" i="17" l="1"/>
  <c r="E79" i="17" s="1"/>
  <c r="C77" i="17" l="1"/>
  <c r="E138" i="17" l="1"/>
  <c r="C138" i="17"/>
  <c r="D135" i="17" s="1"/>
  <c r="D73" i="17"/>
  <c r="AE1" i="17" s="1"/>
  <c r="C63" i="17"/>
  <c r="A66" i="17"/>
  <c r="AA1" i="17"/>
  <c r="AD1" i="17"/>
  <c r="AA2" i="17"/>
  <c r="AD2" i="17"/>
  <c r="AA3" i="17"/>
  <c r="AB3" i="17"/>
  <c r="AD3" i="17"/>
  <c r="AA4" i="17"/>
  <c r="AD4" i="17"/>
  <c r="AA5" i="17"/>
  <c r="AD5" i="17"/>
  <c r="AA6" i="17"/>
  <c r="AA7" i="17"/>
  <c r="AA8" i="17"/>
  <c r="AA9" i="17"/>
  <c r="A69" i="17"/>
  <c r="A86" i="17" s="1"/>
  <c r="A102" i="17" s="1"/>
  <c r="A120" i="17" s="1"/>
  <c r="A83" i="17"/>
  <c r="A84" i="17"/>
  <c r="A99" i="17"/>
  <c r="A117" i="17" s="1"/>
  <c r="A100" i="17"/>
  <c r="C111" i="17"/>
  <c r="D108" i="17" s="1"/>
  <c r="A118" i="17"/>
  <c r="A34" i="17"/>
  <c r="C45" i="17"/>
  <c r="E45" i="17"/>
  <c r="E146" i="17" s="1"/>
  <c r="F125" i="17" l="1"/>
  <c r="F132" i="17"/>
  <c r="F135" i="17"/>
  <c r="D125" i="17"/>
  <c r="D132" i="17"/>
  <c r="E141" i="17"/>
  <c r="D126" i="17"/>
  <c r="C148" i="17"/>
  <c r="C146" i="17"/>
  <c r="G33" i="17"/>
  <c r="F126" i="17"/>
  <c r="F108" i="17"/>
  <c r="F131" i="17"/>
  <c r="F129" i="17"/>
  <c r="F133" i="17"/>
  <c r="F128" i="17"/>
  <c r="F127" i="17"/>
  <c r="D133" i="17"/>
  <c r="D129" i="17"/>
  <c r="D131" i="17"/>
  <c r="D127" i="17"/>
  <c r="D128" i="17"/>
  <c r="F90" i="17"/>
  <c r="F134" i="17"/>
  <c r="F136" i="17"/>
  <c r="F130" i="17"/>
  <c r="E143" i="17"/>
  <c r="F124" i="17"/>
  <c r="F73" i="17"/>
  <c r="F75" i="17"/>
  <c r="F74" i="17"/>
  <c r="F109" i="17"/>
  <c r="F106" i="17"/>
  <c r="F107" i="17"/>
  <c r="F91" i="17"/>
  <c r="F43" i="17"/>
  <c r="D134" i="17"/>
  <c r="D130" i="17"/>
  <c r="D136" i="17"/>
  <c r="D39" i="17"/>
  <c r="F38" i="17"/>
  <c r="D124" i="17"/>
  <c r="E111" i="17"/>
  <c r="E93" i="17"/>
  <c r="E96" i="17" s="1"/>
  <c r="E63" i="17"/>
  <c r="D56" i="17"/>
  <c r="D55" i="17"/>
  <c r="AB1" i="17" s="1"/>
  <c r="F77" i="17"/>
  <c r="D63" i="17"/>
  <c r="D38" i="17"/>
  <c r="D41" i="17"/>
  <c r="D45" i="17"/>
  <c r="D42" i="17"/>
  <c r="D43" i="17"/>
  <c r="D40" i="17"/>
  <c r="AB7" i="17"/>
  <c r="C96" i="17"/>
  <c r="D93" i="17" s="1"/>
  <c r="C114" i="17"/>
  <c r="D114" i="17" s="1"/>
  <c r="D57" i="17"/>
  <c r="AB4" i="17" s="1"/>
  <c r="C141" i="17"/>
  <c r="D141" i="17" s="1"/>
  <c r="C80" i="17"/>
  <c r="D80" i="17" s="1"/>
  <c r="D61" i="17"/>
  <c r="AB8" i="17" s="1"/>
  <c r="AB2" i="17"/>
  <c r="D58" i="17"/>
  <c r="AB5" i="17" s="1"/>
  <c r="F41" i="17"/>
  <c r="F40" i="17"/>
  <c r="F42" i="17"/>
  <c r="F45" i="17"/>
  <c r="F39" i="17"/>
  <c r="D138" i="17"/>
  <c r="D107" i="17"/>
  <c r="D106" i="17"/>
  <c r="D77" i="17"/>
  <c r="D59" i="17"/>
  <c r="AB6" i="17" s="1"/>
  <c r="D60" i="17"/>
  <c r="D109" i="17"/>
  <c r="D111" i="17"/>
  <c r="AB9" i="17"/>
  <c r="AE4" i="17"/>
  <c r="D74" i="17"/>
  <c r="AE2" i="17" s="1"/>
  <c r="AE5" i="17"/>
  <c r="D75" i="17"/>
  <c r="AE3" i="17" s="1"/>
  <c r="D96" i="17" l="1"/>
  <c r="D91" i="17"/>
  <c r="D90" i="17"/>
  <c r="C150" i="17"/>
  <c r="E148" i="17"/>
  <c r="E150" i="17" s="1"/>
  <c r="E113" i="17"/>
  <c r="E110" i="17"/>
  <c r="F57" i="17"/>
  <c r="F111" i="17"/>
  <c r="F93" i="17"/>
  <c r="F61" i="17"/>
  <c r="F114" i="17"/>
  <c r="F59" i="17"/>
  <c r="F58" i="17"/>
  <c r="F60" i="17"/>
  <c r="F63" i="17"/>
  <c r="F55" i="17"/>
  <c r="F80" i="17"/>
  <c r="F96" i="17"/>
  <c r="F56" i="17"/>
  <c r="F141" i="17" l="1"/>
  <c r="F138" i="17"/>
</calcChain>
</file>

<file path=xl/sharedStrings.xml><?xml version="1.0" encoding="utf-8"?>
<sst xmlns="http://schemas.openxmlformats.org/spreadsheetml/2006/main" count="144" uniqueCount="93">
  <si>
    <t>P/E</t>
  </si>
  <si>
    <t>MATC</t>
  </si>
  <si>
    <t>REN</t>
  </si>
  <si>
    <t>SERV</t>
  </si>
  <si>
    <t>MANT</t>
  </si>
  <si>
    <t>SEDE</t>
  </si>
  <si>
    <t>GRUPO</t>
  </si>
  <si>
    <t>DISCRIMINAÇÃO</t>
  </si>
  <si>
    <t xml:space="preserve"> - PESSOAL E ENCARGOS</t>
  </si>
  <si>
    <t xml:space="preserve"> - MATERIAL DE CONSUMO</t>
  </si>
  <si>
    <t>% TOTAL</t>
  </si>
  <si>
    <t>TOTAL GERAL DAS DESPESAS</t>
  </si>
  <si>
    <t>ITEM</t>
  </si>
  <si>
    <t>TOTAL DO ITEM</t>
  </si>
  <si>
    <t>TOTAL GERAL DO MÊS</t>
  </si>
  <si>
    <t>% ITEM</t>
  </si>
  <si>
    <t>QUADRO GERAL DE DESPESAS</t>
  </si>
  <si>
    <t xml:space="preserve">Frederico Jorge de Castro Brito </t>
  </si>
  <si>
    <t xml:space="preserve"> - SALÁRIOS E VANTAGENS</t>
  </si>
  <si>
    <t xml:space="preserve"> - OBRIGAÇÕES PATRONAIS</t>
  </si>
  <si>
    <t xml:space="preserve"> - DESPESAS C/ POSTAGENS</t>
  </si>
  <si>
    <t>QUADRO GERAL DAS RECEITAS</t>
  </si>
  <si>
    <t>APF</t>
  </si>
  <si>
    <t xml:space="preserve"> - ANUIDADE DE PESSOA FÍSICA</t>
  </si>
  <si>
    <t>APJ</t>
  </si>
  <si>
    <t xml:space="preserve"> - ANUIDADE DE PESSOA JURÍDICA</t>
  </si>
  <si>
    <t xml:space="preserve"> - RECEITAS PATRIMONIAS</t>
  </si>
  <si>
    <t xml:space="preserve"> - RECEITAS DE SERVIÇOS</t>
  </si>
  <si>
    <t>RP</t>
  </si>
  <si>
    <t>RS</t>
  </si>
  <si>
    <t>TC</t>
  </si>
  <si>
    <t>OR</t>
  </si>
  <si>
    <t>TOTAL GERAL DAS RECEITAS</t>
  </si>
  <si>
    <t xml:space="preserve"> - SERVIÇOS BANCARIOS</t>
  </si>
  <si>
    <t xml:space="preserve">(P/E) - PESSOAL E ENCARGOS </t>
  </si>
  <si>
    <t xml:space="preserve">(REN) - REUNIÕES </t>
  </si>
  <si>
    <t>(MANT) - SERVIÇOS DE TERCEIROS - PESSOAS JURÍDICAS</t>
  </si>
  <si>
    <t>(SERV) - SERVIÇOS DE TERCEIROS - PESSOAS FÍSICAS</t>
  </si>
  <si>
    <t>DO</t>
  </si>
  <si>
    <t>MÊS</t>
  </si>
  <si>
    <t>DESPESAS</t>
  </si>
  <si>
    <t>ATE  O</t>
  </si>
  <si>
    <t xml:space="preserve">MÊS </t>
  </si>
  <si>
    <t>%</t>
  </si>
  <si>
    <t xml:space="preserve">% </t>
  </si>
  <si>
    <t>ATE O</t>
  </si>
  <si>
    <t>RECEITA</t>
  </si>
  <si>
    <t xml:space="preserve">DO </t>
  </si>
  <si>
    <t xml:space="preserve"> - EQUIPAMENTOS E MART PERMANENTE</t>
  </si>
  <si>
    <t xml:space="preserve">NO  MÊS </t>
  </si>
  <si>
    <t>ATE O MÊS</t>
  </si>
  <si>
    <t xml:space="preserve"> - SERVIÇOS DE ENERGIS ELÉTRICA</t>
  </si>
  <si>
    <t xml:space="preserve"> - PASSAGENS AÉREAS E TERRESTRES E MARITIMAS</t>
  </si>
  <si>
    <t xml:space="preserve">DESPESAS </t>
  </si>
  <si>
    <t xml:space="preserve"> - DIÁRIAS DE CONSELHEIROS</t>
  </si>
  <si>
    <t>Contador  -  CRC/CE  6.611</t>
  </si>
  <si>
    <t xml:space="preserve"> - ESTAGIÁRIOS E APRENDIZES</t>
  </si>
  <si>
    <t>Conselho Regional de Biblioteconomia - 3ª Região - CE/PI</t>
  </si>
  <si>
    <t>Cons. Deusimar Frutuoso de Almeida</t>
  </si>
  <si>
    <t xml:space="preserve">          Tesoureira do CRB-3/578</t>
  </si>
  <si>
    <t>CONSELHO REGIONAL DE BIBLIOTECONOMIA - 3ª REGIÃO - CE / PI</t>
  </si>
  <si>
    <t xml:space="preserve"> - OUTRAS RECEITAS CORRENTES</t>
  </si>
  <si>
    <t xml:space="preserve"> - DIARIAS </t>
  </si>
  <si>
    <t xml:space="preserve"> - SERVIÇOS ADMINISTRATIVOS E ASSESSORIAS</t>
  </si>
  <si>
    <t xml:space="preserve"> - OUTROS SERVIÇOS DE TERCEIROS</t>
  </si>
  <si>
    <t xml:space="preserve"> - BENEFICIOS A PESSOAL</t>
  </si>
  <si>
    <t xml:space="preserve"> - SERVIÇOS DE ASSESSORIA E CONSULTORIA</t>
  </si>
  <si>
    <t xml:space="preserve"> - OUTROS SERVIÇOS PESSOAS </t>
  </si>
  <si>
    <t xml:space="preserve"> - SERVIÇOS DE INFORMÁTICA</t>
  </si>
  <si>
    <t xml:space="preserve"> - SERVIÇOS DE TELECOMUNICAÇÕES</t>
  </si>
  <si>
    <t xml:space="preserve"> - DESPESAS MIÚDAS DE PRONTO PAGAMENTO</t>
  </si>
  <si>
    <t xml:space="preserve"> - CONDOMÍNIOS</t>
  </si>
  <si>
    <t xml:space="preserve"> - SERVIÇOS DE INTERNET</t>
  </si>
  <si>
    <t>CRB</t>
  </si>
  <si>
    <t xml:space="preserve"> - COTA PARTE - CFB</t>
  </si>
  <si>
    <r>
      <t xml:space="preserve"> - RECEITAS FINANCEIRAS (</t>
    </r>
    <r>
      <rPr>
        <sz val="11"/>
        <rFont val="Arial"/>
        <family val="2"/>
      </rPr>
      <t>divida ativa/multas/juros</t>
    </r>
    <r>
      <rPr>
        <sz val="12"/>
        <rFont val="Arial"/>
        <family val="2"/>
      </rPr>
      <t>)</t>
    </r>
  </si>
  <si>
    <t xml:space="preserve"> - DIÁRIAS DE COLABORADORES</t>
  </si>
  <si>
    <t xml:space="preserve"> - SERVIÇO DE DIVULGAÇÃO INSTITUCIONAL</t>
  </si>
  <si>
    <t xml:space="preserve"> - INDENIZAÇÕES E RESTITUIÇÕES</t>
  </si>
  <si>
    <t>BALANÇO  ORÇAMENTÁRIO</t>
  </si>
  <si>
    <t>EXERCÍCIO: 2016</t>
  </si>
  <si>
    <t>GRUPO DE DESPESAS - EXERCÍCIO 2016</t>
  </si>
  <si>
    <t xml:space="preserve"> - SERVIÇOS DE COPA E COZINHA</t>
  </si>
  <si>
    <t xml:space="preserve"> - SERVIÇOS GRAFICOS</t>
  </si>
  <si>
    <t xml:space="preserve"> - SERVIÇOS DE APOIO ADMINISTRATIVO</t>
  </si>
  <si>
    <t>A  B  R  I  L   /  2 0 1 6</t>
  </si>
  <si>
    <t>REFERÊNCIA:  A B R I L</t>
  </si>
  <si>
    <t>RECEITAS ATE  O  MÊS DE ABRIL DE 2016</t>
  </si>
  <si>
    <t xml:space="preserve">DESPESAS ATE O MÊS DE ABRIL DE 2016 </t>
  </si>
  <si>
    <r>
      <t xml:space="preserve"> </t>
    </r>
    <r>
      <rPr>
        <b/>
        <sz val="13"/>
        <color rgb="FF006600"/>
        <rFont val="Arial"/>
        <family val="2"/>
      </rPr>
      <t>SUPERAVIT</t>
    </r>
    <r>
      <rPr>
        <b/>
        <sz val="13"/>
        <rFont val="Arial"/>
        <family val="2"/>
      </rPr>
      <t xml:space="preserve"> /</t>
    </r>
    <r>
      <rPr>
        <b/>
        <sz val="13"/>
        <color rgb="FFFF0000"/>
        <rFont val="Arial"/>
        <family val="2"/>
      </rPr>
      <t xml:space="preserve"> DÉFICIT</t>
    </r>
    <r>
      <rPr>
        <b/>
        <sz val="13"/>
        <rFont val="Arial"/>
        <family val="2"/>
      </rPr>
      <t xml:space="preserve"> DO EXERCICIO </t>
    </r>
  </si>
  <si>
    <t>O Conselho arrecadou ate o mês de ABRIL de 2016, o valor de R$ 169.857,97, que corresponde a 40,98 % da Proposta rçamentária de 2016, que é de R$ 414.506,00.</t>
  </si>
  <si>
    <t>A despesa realizada até o mês de ABRIL de 2016, atingiu o valor de R$ 109.030,78, que corresponde a 26,30 % da Proposta Orçamentária de 2016, que é de R$ 414.506,00.</t>
  </si>
  <si>
    <t>Comparando a Receita Arrecadada com a Despesa Realizada até o mês de ABRIL de 2016, verificou-se um   Superávit Orçamentário no valor de R$ 60.827,19, o que representa do valor arrecadado pelo CRB-3, um gasto de   64,19 %.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</si>
</sst>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color indexed="63"/>
      <name val="Arial"/>
      <family val="2"/>
    </font>
    <font>
      <b/>
      <sz val="26"/>
      <color indexed="63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3"/>
      <color rgb="FF0066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14"/>
      <color rgb="FF00660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3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0" xfId="0" applyFont="1" applyBorder="1"/>
    <xf numFmtId="0" fontId="4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 applyBorder="1"/>
    <xf numFmtId="0" fontId="6" fillId="0" borderId="0" xfId="0" applyFont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2" borderId="11" xfId="0" applyFill="1" applyBorder="1"/>
    <xf numFmtId="39" fontId="0" fillId="0" borderId="11" xfId="0" applyNumberFormat="1" applyBorder="1"/>
    <xf numFmtId="0" fontId="7" fillId="0" borderId="4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0" xfId="0" applyFont="1" applyBorder="1"/>
    <xf numFmtId="39" fontId="7" fillId="0" borderId="10" xfId="0" applyNumberFormat="1" applyFont="1" applyBorder="1"/>
    <xf numFmtId="0" fontId="7" fillId="2" borderId="9" xfId="0" applyFont="1" applyFill="1" applyBorder="1"/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39" fontId="7" fillId="0" borderId="11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8" xfId="0" applyFill="1" applyBorder="1"/>
    <xf numFmtId="0" fontId="0" fillId="0" borderId="12" xfId="0" applyBorder="1" applyAlignment="1">
      <alignment horizontal="center"/>
    </xf>
    <xf numFmtId="10" fontId="7" fillId="0" borderId="10" xfId="1" applyNumberFormat="1" applyFont="1" applyBorder="1"/>
    <xf numFmtId="10" fontId="7" fillId="0" borderId="11" xfId="1" applyNumberFormat="1" applyFont="1" applyBorder="1"/>
    <xf numFmtId="0" fontId="8" fillId="0" borderId="10" xfId="0" applyFont="1" applyBorder="1" applyAlignment="1">
      <alignment horizontal="center"/>
    </xf>
    <xf numFmtId="39" fontId="8" fillId="0" borderId="10" xfId="0" applyNumberFormat="1" applyFont="1" applyBorder="1"/>
    <xf numFmtId="10" fontId="8" fillId="0" borderId="10" xfId="1" applyNumberFormat="1" applyFont="1" applyBorder="1"/>
    <xf numFmtId="10" fontId="0" fillId="0" borderId="11" xfId="1" applyNumberFormat="1" applyFont="1" applyBorder="1"/>
    <xf numFmtId="0" fontId="2" fillId="0" borderId="10" xfId="0" applyFont="1" applyBorder="1" applyAlignment="1">
      <alignment horizontal="center"/>
    </xf>
    <xf numFmtId="10" fontId="2" fillId="0" borderId="10" xfId="1" applyNumberFormat="1" applyFont="1" applyBorder="1"/>
    <xf numFmtId="164" fontId="7" fillId="0" borderId="10" xfId="2" applyFont="1" applyBorder="1"/>
    <xf numFmtId="0" fontId="7" fillId="2" borderId="4" xfId="0" applyFont="1" applyFill="1" applyBorder="1"/>
    <xf numFmtId="10" fontId="8" fillId="0" borderId="5" xfId="1" applyNumberFormat="1" applyFont="1" applyBorder="1"/>
    <xf numFmtId="164" fontId="7" fillId="0" borderId="11" xfId="2" applyFont="1" applyBorder="1"/>
    <xf numFmtId="0" fontId="7" fillId="2" borderId="5" xfId="0" applyFont="1" applyFill="1" applyBorder="1"/>
    <xf numFmtId="0" fontId="7" fillId="2" borderId="10" xfId="0" applyFont="1" applyFill="1" applyBorder="1"/>
    <xf numFmtId="0" fontId="7" fillId="2" borderId="6" xfId="0" applyFont="1" applyFill="1" applyBorder="1"/>
    <xf numFmtId="0" fontId="7" fillId="2" borderId="8" xfId="0" applyFont="1" applyFill="1" applyBorder="1"/>
    <xf numFmtId="0" fontId="7" fillId="0" borderId="0" xfId="0" applyFont="1"/>
    <xf numFmtId="39" fontId="0" fillId="0" borderId="12" xfId="0" applyNumberFormat="1" applyBorder="1"/>
    <xf numFmtId="10" fontId="0" fillId="0" borderId="12" xfId="1" applyNumberFormat="1" applyFont="1" applyBorder="1"/>
    <xf numFmtId="0" fontId="6" fillId="0" borderId="4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/>
    <xf numFmtId="0" fontId="7" fillId="0" borderId="12" xfId="0" applyFont="1" applyBorder="1"/>
    <xf numFmtId="0" fontId="7" fillId="0" borderId="14" xfId="0" applyFont="1" applyBorder="1"/>
    <xf numFmtId="39" fontId="7" fillId="0" borderId="13" xfId="0" applyNumberFormat="1" applyFont="1" applyBorder="1"/>
    <xf numFmtId="39" fontId="7" fillId="0" borderId="12" xfId="0" applyNumberFormat="1" applyFont="1" applyBorder="1"/>
    <xf numFmtId="10" fontId="7" fillId="0" borderId="13" xfId="1" applyNumberFormat="1" applyFont="1" applyBorder="1"/>
    <xf numFmtId="10" fontId="7" fillId="0" borderId="12" xfId="1" applyNumberFormat="1" applyFont="1" applyBorder="1"/>
    <xf numFmtId="10" fontId="7" fillId="0" borderId="14" xfId="1" applyNumberFormat="1" applyFont="1" applyBorder="1"/>
    <xf numFmtId="164" fontId="7" fillId="0" borderId="13" xfId="2" applyFont="1" applyBorder="1"/>
    <xf numFmtId="164" fontId="7" fillId="0" borderId="12" xfId="2" applyFont="1" applyBorder="1"/>
    <xf numFmtId="164" fontId="7" fillId="0" borderId="14" xfId="2" applyFont="1" applyBorder="1"/>
    <xf numFmtId="39" fontId="0" fillId="0" borderId="6" xfId="0" applyNumberFormat="1" applyBorder="1"/>
    <xf numFmtId="10" fontId="0" fillId="0" borderId="0" xfId="0" applyNumberFormat="1"/>
    <xf numFmtId="39" fontId="0" fillId="0" borderId="0" xfId="0" applyNumberFormat="1"/>
    <xf numFmtId="0" fontId="0" fillId="0" borderId="0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5" xfId="0" applyFont="1" applyBorder="1"/>
    <xf numFmtId="0" fontId="9" fillId="0" borderId="0" xfId="0" applyFont="1" applyBorder="1" applyAlignment="1">
      <alignment horizontal="left"/>
    </xf>
    <xf numFmtId="0" fontId="12" fillId="0" borderId="0" xfId="0" applyFont="1" applyBorder="1"/>
    <xf numFmtId="10" fontId="7" fillId="0" borderId="9" xfId="1" applyNumberFormat="1" applyFont="1" applyBorder="1"/>
    <xf numFmtId="10" fontId="0" fillId="0" borderId="10" xfId="1" applyNumberFormat="1" applyFont="1" applyBorder="1"/>
    <xf numFmtId="0" fontId="8" fillId="0" borderId="3" xfId="0" applyFont="1" applyBorder="1"/>
    <xf numFmtId="164" fontId="13" fillId="0" borderId="10" xfId="2" applyFont="1" applyBorder="1"/>
    <xf numFmtId="164" fontId="13" fillId="0" borderId="12" xfId="2" applyFont="1" applyBorder="1"/>
    <xf numFmtId="0" fontId="14" fillId="0" borderId="4" xfId="0" applyFont="1" applyBorder="1"/>
    <xf numFmtId="0" fontId="15" fillId="0" borderId="4" xfId="0" applyFont="1" applyBorder="1"/>
    <xf numFmtId="10" fontId="13" fillId="0" borderId="10" xfId="1" applyNumberFormat="1" applyFont="1" applyBorder="1"/>
    <xf numFmtId="10" fontId="13" fillId="0" borderId="12" xfId="1" applyNumberFormat="1" applyFont="1" applyBorder="1"/>
    <xf numFmtId="0" fontId="14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0" borderId="20" xfId="0" applyBorder="1"/>
    <xf numFmtId="0" fontId="9" fillId="0" borderId="12" xfId="0" applyFont="1" applyBorder="1"/>
    <xf numFmtId="0" fontId="13" fillId="0" borderId="10" xfId="0" applyFont="1" applyBorder="1" applyAlignment="1">
      <alignment horizontal="center"/>
    </xf>
    <xf numFmtId="10" fontId="8" fillId="4" borderId="21" xfId="1" applyNumberFormat="1" applyFont="1" applyFill="1" applyBorder="1"/>
    <xf numFmtId="164" fontId="16" fillId="0" borderId="12" xfId="2" applyFont="1" applyBorder="1"/>
    <xf numFmtId="164" fontId="16" fillId="0" borderId="13" xfId="2" applyFont="1" applyBorder="1"/>
    <xf numFmtId="10" fontId="16" fillId="0" borderId="9" xfId="1" applyNumberFormat="1" applyFont="1" applyBorder="1"/>
    <xf numFmtId="10" fontId="16" fillId="0" borderId="12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8" fillId="0" borderId="5" xfId="2" applyFont="1" applyBorder="1"/>
    <xf numFmtId="10" fontId="0" fillId="0" borderId="9" xfId="1" applyNumberFormat="1" applyFont="1" applyBorder="1"/>
    <xf numFmtId="10" fontId="8" fillId="4" borderId="10" xfId="1" applyNumberFormat="1" applyFont="1" applyFill="1" applyBorder="1"/>
    <xf numFmtId="9" fontId="8" fillId="0" borderId="10" xfId="1" applyFont="1" applyBorder="1" applyAlignment="1">
      <alignment horizontal="center"/>
    </xf>
    <xf numFmtId="164" fontId="0" fillId="0" borderId="12" xfId="2" applyFont="1" applyBorder="1"/>
    <xf numFmtId="164" fontId="0" fillId="0" borderId="0" xfId="2" applyFont="1"/>
    <xf numFmtId="43" fontId="0" fillId="0" borderId="0" xfId="0" applyNumberFormat="1"/>
    <xf numFmtId="164" fontId="0" fillId="0" borderId="0" xfId="0" applyNumberFormat="1"/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39" fontId="7" fillId="0" borderId="22" xfId="0" applyNumberFormat="1" applyFont="1" applyBorder="1"/>
    <xf numFmtId="10" fontId="7" fillId="0" borderId="22" xfId="1" applyNumberFormat="1" applyFont="1" applyBorder="1"/>
    <xf numFmtId="10" fontId="0" fillId="0" borderId="22" xfId="1" applyNumberFormat="1" applyFont="1" applyBorder="1"/>
    <xf numFmtId="43" fontId="20" fillId="0" borderId="9" xfId="0" applyNumberFormat="1" applyFont="1" applyBorder="1"/>
    <xf numFmtId="0" fontId="20" fillId="0" borderId="11" xfId="0" applyFont="1" applyBorder="1"/>
    <xf numFmtId="10" fontId="20" fillId="0" borderId="11" xfId="1" applyNumberFormat="1" applyFont="1" applyBorder="1"/>
    <xf numFmtId="43" fontId="20" fillId="0" borderId="11" xfId="0" applyNumberFormat="1" applyFont="1" applyBorder="1"/>
    <xf numFmtId="39" fontId="8" fillId="0" borderId="4" xfId="0" applyNumberFormat="1" applyFont="1" applyBorder="1"/>
    <xf numFmtId="39" fontId="20" fillId="0" borderId="6" xfId="0" applyNumberFormat="1" applyFont="1" applyBorder="1"/>
    <xf numFmtId="10" fontId="7" fillId="0" borderId="16" xfId="1" applyNumberFormat="1" applyFont="1" applyBorder="1"/>
    <xf numFmtId="10" fontId="20" fillId="0" borderId="9" xfId="1" applyNumberFormat="1" applyFont="1" applyBorder="1"/>
    <xf numFmtId="10" fontId="20" fillId="0" borderId="3" xfId="1" applyNumberFormat="1" applyFont="1" applyBorder="1"/>
    <xf numFmtId="10" fontId="13" fillId="0" borderId="5" xfId="1" applyNumberFormat="1" applyFont="1" applyBorder="1"/>
    <xf numFmtId="10" fontId="20" fillId="0" borderId="8" xfId="1" applyNumberFormat="1" applyFont="1" applyBorder="1"/>
    <xf numFmtId="39" fontId="7" fillId="0" borderId="9" xfId="0" applyNumberFormat="1" applyFont="1" applyBorder="1"/>
    <xf numFmtId="0" fontId="7" fillId="0" borderId="23" xfId="0" applyFont="1" applyBorder="1"/>
    <xf numFmtId="164" fontId="19" fillId="0" borderId="10" xfId="2" applyFont="1" applyBorder="1"/>
    <xf numFmtId="0" fontId="2" fillId="0" borderId="19" xfId="0" applyFont="1" applyBorder="1" applyAlignment="1">
      <alignment horizontal="center"/>
    </xf>
    <xf numFmtId="164" fontId="8" fillId="0" borderId="17" xfId="2" applyFont="1" applyBorder="1"/>
    <xf numFmtId="0" fontId="15" fillId="0" borderId="17" xfId="0" applyFont="1" applyBorder="1"/>
    <xf numFmtId="39" fontId="0" fillId="0" borderId="16" xfId="0" applyNumberFormat="1" applyBorder="1"/>
    <xf numFmtId="10" fontId="0" fillId="0" borderId="16" xfId="1" applyNumberFormat="1" applyFont="1" applyBorder="1"/>
    <xf numFmtId="164" fontId="0" fillId="0" borderId="16" xfId="2" applyFont="1" applyBorder="1"/>
    <xf numFmtId="0" fontId="8" fillId="0" borderId="7" xfId="0" applyFont="1" applyBorder="1" applyAlignment="1"/>
    <xf numFmtId="43" fontId="21" fillId="2" borderId="5" xfId="0" applyNumberFormat="1" applyFont="1" applyFill="1" applyBorder="1"/>
    <xf numFmtId="0" fontId="8" fillId="5" borderId="4" xfId="0" applyFont="1" applyFill="1" applyBorder="1" applyAlignment="1"/>
    <xf numFmtId="164" fontId="8" fillId="5" borderId="20" xfId="2" applyFont="1" applyFill="1" applyBorder="1"/>
    <xf numFmtId="0" fontId="2" fillId="5" borderId="17" xfId="0" applyFont="1" applyFill="1" applyBorder="1" applyAlignment="1">
      <alignment horizontal="center"/>
    </xf>
    <xf numFmtId="164" fontId="7" fillId="2" borderId="5" xfId="0" applyNumberFormat="1" applyFont="1" applyFill="1" applyBorder="1"/>
    <xf numFmtId="39" fontId="22" fillId="0" borderId="5" xfId="0" applyNumberFormat="1" applyFont="1" applyBorder="1"/>
    <xf numFmtId="0" fontId="7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3" fillId="0" borderId="12" xfId="2" applyNumberFormat="1" applyFont="1" applyBorder="1"/>
    <xf numFmtId="164" fontId="8" fillId="0" borderId="10" xfId="2" applyFont="1" applyBorder="1"/>
    <xf numFmtId="0" fontId="7" fillId="0" borderId="16" xfId="0" applyFont="1" applyBorder="1"/>
    <xf numFmtId="39" fontId="7" fillId="0" borderId="16" xfId="0" applyNumberFormat="1" applyFont="1" applyBorder="1"/>
    <xf numFmtId="0" fontId="20" fillId="0" borderId="9" xfId="0" applyFont="1" applyBorder="1"/>
    <xf numFmtId="39" fontId="20" fillId="0" borderId="9" xfId="0" applyNumberFormat="1" applyFont="1" applyBorder="1"/>
    <xf numFmtId="164" fontId="13" fillId="0" borderId="16" xfId="2" applyFont="1" applyBorder="1"/>
    <xf numFmtId="10" fontId="13" fillId="0" borderId="16" xfId="1" applyNumberFormat="1" applyFont="1" applyBorder="1"/>
    <xf numFmtId="39" fontId="20" fillId="0" borderId="1" xfId="0" applyNumberFormat="1" applyFont="1" applyBorder="1"/>
    <xf numFmtId="0" fontId="7" fillId="2" borderId="1" xfId="0" applyFont="1" applyFill="1" applyBorder="1"/>
    <xf numFmtId="164" fontId="17" fillId="0" borderId="9" xfId="2" applyFont="1" applyBorder="1"/>
    <xf numFmtId="164" fontId="19" fillId="2" borderId="5" xfId="2" applyFont="1" applyFill="1" applyBorder="1"/>
    <xf numFmtId="164" fontId="7" fillId="0" borderId="4" xfId="2" applyFont="1" applyBorder="1"/>
    <xf numFmtId="164" fontId="7" fillId="0" borderId="6" xfId="2" applyFont="1" applyBorder="1"/>
    <xf numFmtId="10" fontId="7" fillId="0" borderId="5" xfId="1" applyNumberFormat="1" applyFont="1" applyBorder="1"/>
    <xf numFmtId="10" fontId="7" fillId="0" borderId="8" xfId="1" applyNumberFormat="1" applyFont="1" applyBorder="1"/>
    <xf numFmtId="164" fontId="7" fillId="0" borderId="16" xfId="2" applyFont="1" applyBorder="1"/>
    <xf numFmtId="39" fontId="0" fillId="0" borderId="10" xfId="0" applyNumberFormat="1" applyBorder="1"/>
    <xf numFmtId="0" fontId="0" fillId="2" borderId="10" xfId="0" applyFill="1" applyBorder="1"/>
    <xf numFmtId="0" fontId="0" fillId="2" borderId="1" xfId="0" applyFill="1" applyBorder="1"/>
    <xf numFmtId="39" fontId="0" fillId="0" borderId="1" xfId="0" applyNumberFormat="1" applyBorder="1"/>
    <xf numFmtId="0" fontId="0" fillId="0" borderId="0" xfId="0" applyAlignment="1">
      <alignment horizontal="right"/>
    </xf>
    <xf numFmtId="164" fontId="0" fillId="0" borderId="0" xfId="2" applyFont="1" applyBorder="1"/>
    <xf numFmtId="164" fontId="24" fillId="0" borderId="0" xfId="2" applyFont="1"/>
    <xf numFmtId="164" fontId="24" fillId="0" borderId="0" xfId="2" applyFont="1" applyBorder="1"/>
    <xf numFmtId="0" fontId="7" fillId="0" borderId="5" xfId="0" applyFont="1" applyBorder="1"/>
    <xf numFmtId="164" fontId="8" fillId="5" borderId="24" xfId="2" applyFont="1" applyFill="1" applyBorder="1"/>
    <xf numFmtId="0" fontId="8" fillId="0" borderId="4" xfId="0" applyFont="1" applyBorder="1" applyAlignment="1">
      <alignment horizontal="left"/>
    </xf>
    <xf numFmtId="10" fontId="8" fillId="0" borderId="14" xfId="1" applyNumberFormat="1" applyFont="1" applyBorder="1"/>
    <xf numFmtId="164" fontId="25" fillId="0" borderId="17" xfId="2" applyFont="1" applyBorder="1"/>
    <xf numFmtId="164" fontId="8" fillId="0" borderId="10" xfId="2" applyFont="1" applyBorder="1" applyAlignment="1">
      <alignment horizontal="right"/>
    </xf>
    <xf numFmtId="164" fontId="8" fillId="0" borderId="12" xfId="2" applyFont="1" applyBorder="1" applyAlignment="1">
      <alignment horizontal="right"/>
    </xf>
    <xf numFmtId="39" fontId="8" fillId="0" borderId="16" xfId="0" applyNumberFormat="1" applyFont="1" applyBorder="1" applyAlignment="1">
      <alignment horizontal="right"/>
    </xf>
    <xf numFmtId="43" fontId="20" fillId="0" borderId="9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10" fontId="8" fillId="0" borderId="9" xfId="1" applyNumberFormat="1" applyFont="1" applyBorder="1"/>
    <xf numFmtId="39" fontId="8" fillId="0" borderId="14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23" fillId="0" borderId="25" xfId="0" applyFont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4</xdr:row>
      <xdr:rowOff>28575</xdr:rowOff>
    </xdr:from>
    <xdr:to>
      <xdr:col>3</xdr:col>
      <xdr:colOff>590550</xdr:colOff>
      <xdr:row>7</xdr:row>
      <xdr:rowOff>228600</xdr:rowOff>
    </xdr:to>
    <xdr:sp macro="" textlink="">
      <xdr:nvSpPr>
        <xdr:cNvPr id="23555" name="WordArt 3"/>
        <xdr:cNvSpPr>
          <a:spLocks noChangeArrowheads="1" noChangeShapeType="1"/>
        </xdr:cNvSpPr>
      </xdr:nvSpPr>
      <xdr:spPr bwMode="auto">
        <a:xfrm>
          <a:off x="1876425" y="676275"/>
          <a:ext cx="4048125" cy="876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pt-BR" sz="3600" b="1" kern="10" spc="0">
              <a:ln w="19050">
                <a:solidFill>
                  <a:srgbClr val="339966"/>
                </a:solidFill>
                <a:round/>
                <a:headEnd/>
                <a:tailEnd/>
              </a:ln>
              <a:solidFill>
                <a:srgbClr val="008000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CRB-3</a:t>
          </a:r>
          <a:r>
            <a:rPr lang="pt-BR" sz="3600" b="1" kern="10" spc="0" baseline="0">
              <a:ln w="19050">
                <a:solidFill>
                  <a:srgbClr val="339966"/>
                </a:solidFill>
                <a:round/>
                <a:headEnd/>
                <a:tailEnd/>
              </a:ln>
              <a:solidFill>
                <a:srgbClr val="008000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 </a:t>
          </a:r>
          <a:endParaRPr lang="pt-BR" sz="3600" b="1" kern="10" spc="0">
            <a:ln w="19050">
              <a:solidFill>
                <a:srgbClr val="339966"/>
              </a:solidFill>
              <a:round/>
              <a:headEnd/>
              <a:tailEnd/>
            </a:ln>
            <a:solidFill>
              <a:srgbClr val="008000"/>
            </a:solidFill>
            <a:effectLst>
              <a:outerShdw dist="35921" dir="2700000" algn="ctr" rotWithShape="0">
                <a:srgbClr val="990000"/>
              </a:outerShdw>
            </a:effectLst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9"/>
  <sheetViews>
    <sheetView tabSelected="1" topLeftCell="A52" workbookViewId="0">
      <selection activeCell="G93" sqref="G93"/>
    </sheetView>
  </sheetViews>
  <sheetFormatPr defaultRowHeight="12.75" x14ac:dyDescent="0.2"/>
  <cols>
    <col min="1" max="1" width="9.28515625" bestFit="1" customWidth="1"/>
    <col min="2" max="2" width="55.140625" customWidth="1"/>
    <col min="3" max="3" width="15.7109375" customWidth="1"/>
    <col min="4" max="4" width="10.85546875" customWidth="1"/>
    <col min="5" max="5" width="15.28515625" customWidth="1"/>
    <col min="6" max="6" width="13.28515625" bestFit="1" customWidth="1"/>
    <col min="7" max="7" width="14" bestFit="1" customWidth="1"/>
    <col min="8" max="8" width="12.85546875" bestFit="1" customWidth="1"/>
    <col min="9" max="9" width="11.28515625" bestFit="1" customWidth="1"/>
  </cols>
  <sheetData>
    <row r="1" spans="1:31" x14ac:dyDescent="0.2">
      <c r="A1" s="1"/>
      <c r="B1" s="2"/>
      <c r="C1" s="2"/>
      <c r="D1" s="2"/>
      <c r="E1" s="2"/>
      <c r="F1" s="3"/>
      <c r="H1" s="5"/>
      <c r="I1" s="5"/>
      <c r="J1" s="5"/>
      <c r="K1" s="5"/>
      <c r="L1" s="5"/>
      <c r="M1" s="5"/>
      <c r="N1" s="5"/>
      <c r="O1" s="5"/>
      <c r="P1" s="5"/>
      <c r="AA1" t="str">
        <f>+A55</f>
        <v>P/E</v>
      </c>
      <c r="AB1" s="73">
        <f>+D55</f>
        <v>0.35002370437491681</v>
      </c>
      <c r="AD1" t="str">
        <f>+B73</f>
        <v xml:space="preserve"> - SALÁRIOS E VANTAGENS</v>
      </c>
      <c r="AE1" s="73">
        <f>+D73</f>
        <v>0.43601586634373518</v>
      </c>
    </row>
    <row r="2" spans="1:31" x14ac:dyDescent="0.2">
      <c r="A2" s="4"/>
      <c r="B2" s="5"/>
      <c r="C2" s="5"/>
      <c r="D2" s="5"/>
      <c r="E2" s="5"/>
      <c r="F2" s="6"/>
      <c r="H2" s="5"/>
      <c r="I2" s="5"/>
      <c r="J2" s="5"/>
      <c r="K2" s="5"/>
      <c r="L2" s="5"/>
      <c r="M2" s="5"/>
      <c r="N2" s="5"/>
      <c r="O2" s="5"/>
      <c r="P2" s="5"/>
      <c r="AA2" t="e">
        <f>+#REF!</f>
        <v>#REF!</v>
      </c>
      <c r="AB2" s="73" t="e">
        <f>+#REF!</f>
        <v>#REF!</v>
      </c>
      <c r="AD2" t="str">
        <f>+B74</f>
        <v xml:space="preserve"> - OBRIGAÇÕES PATRONAIS</v>
      </c>
      <c r="AE2" s="73">
        <f>+D74</f>
        <v>0.39612482235433061</v>
      </c>
    </row>
    <row r="3" spans="1:31" x14ac:dyDescent="0.2">
      <c r="A3" s="4"/>
      <c r="B3" s="5"/>
      <c r="C3" s="5"/>
      <c r="D3" s="5"/>
      <c r="E3" s="5"/>
      <c r="F3" s="6"/>
      <c r="H3" s="5"/>
      <c r="I3" s="5"/>
      <c r="J3" s="5"/>
      <c r="K3" s="5"/>
      <c r="L3" s="5"/>
      <c r="M3" s="5"/>
      <c r="N3" s="5"/>
      <c r="O3" s="5"/>
      <c r="P3" s="5"/>
      <c r="AA3" t="e">
        <f>+#REF!</f>
        <v>#REF!</v>
      </c>
      <c r="AB3" s="73" t="e">
        <f>+#REF!</f>
        <v>#REF!</v>
      </c>
      <c r="AD3" t="str">
        <f>+B75</f>
        <v xml:space="preserve"> - BENEFICIOS A PESSOAL</v>
      </c>
      <c r="AE3" s="73">
        <f>+D75</f>
        <v>0.16785931130193427</v>
      </c>
    </row>
    <row r="4" spans="1:31" x14ac:dyDescent="0.2">
      <c r="A4" s="4"/>
      <c r="B4" s="5"/>
      <c r="C4" s="5"/>
      <c r="D4" s="5"/>
      <c r="E4" s="5"/>
      <c r="F4" s="6"/>
      <c r="H4" s="5"/>
      <c r="I4" s="5"/>
      <c r="J4" s="5"/>
      <c r="K4" s="5"/>
      <c r="L4" s="5"/>
      <c r="M4" s="5"/>
      <c r="N4" s="5"/>
      <c r="O4" s="5"/>
      <c r="P4" s="5"/>
      <c r="AA4" t="str">
        <f>+A57</f>
        <v>MATC</v>
      </c>
      <c r="AB4" s="73">
        <f>+D57</f>
        <v>1.9850954363823621E-2</v>
      </c>
      <c r="AD4" t="e">
        <f>+#REF!</f>
        <v>#REF!</v>
      </c>
      <c r="AE4" s="73" t="e">
        <f>+#REF!</f>
        <v>#REF!</v>
      </c>
    </row>
    <row r="5" spans="1:31" ht="27.75" x14ac:dyDescent="0.4">
      <c r="A5" s="4"/>
      <c r="B5" s="7"/>
      <c r="C5" s="5"/>
      <c r="D5" s="12"/>
      <c r="E5" s="5"/>
      <c r="F5" s="6"/>
      <c r="H5" s="5"/>
      <c r="I5" s="5"/>
      <c r="J5" s="5"/>
      <c r="K5" s="5"/>
      <c r="L5" s="5"/>
      <c r="M5" s="5"/>
      <c r="N5" s="5"/>
      <c r="O5" s="5"/>
      <c r="P5" s="5"/>
      <c r="AA5" t="str">
        <f>+A58</f>
        <v>SERV</v>
      </c>
      <c r="AB5" s="73">
        <f>+D58</f>
        <v>0.2911136618938745</v>
      </c>
      <c r="AD5" t="e">
        <f>+#REF!</f>
        <v>#REF!</v>
      </c>
      <c r="AE5" s="73" t="e">
        <f>+#REF!</f>
        <v>#REF!</v>
      </c>
    </row>
    <row r="6" spans="1:31" x14ac:dyDescent="0.2">
      <c r="A6" s="4"/>
      <c r="B6" s="5"/>
      <c r="C6" s="5"/>
      <c r="D6" s="5"/>
      <c r="E6" s="5"/>
      <c r="F6" s="6"/>
      <c r="H6" s="5"/>
      <c r="I6" s="5"/>
      <c r="J6" s="5"/>
      <c r="K6" s="5"/>
      <c r="L6" s="5"/>
      <c r="M6" s="5"/>
      <c r="N6" s="5"/>
      <c r="O6" s="5"/>
      <c r="P6" s="5"/>
      <c r="AA6" t="str">
        <f>+A59</f>
        <v>MANT</v>
      </c>
      <c r="AB6" s="73">
        <f>+D59</f>
        <v>0.19645029904878897</v>
      </c>
    </row>
    <row r="7" spans="1:31" x14ac:dyDescent="0.2">
      <c r="A7" s="4"/>
      <c r="B7" s="5"/>
      <c r="C7" s="5"/>
      <c r="D7" s="5"/>
      <c r="E7" s="5"/>
      <c r="F7" s="6"/>
      <c r="H7" s="5"/>
      <c r="I7" s="5"/>
      <c r="J7" s="5"/>
      <c r="K7" s="5"/>
      <c r="L7" s="5"/>
      <c r="M7" s="5"/>
      <c r="N7" s="5"/>
      <c r="O7" s="5"/>
      <c r="P7" s="5"/>
      <c r="AA7" t="e">
        <f>+#REF!</f>
        <v>#REF!</v>
      </c>
      <c r="AB7" s="73" t="e">
        <f>+#REF!</f>
        <v>#REF!</v>
      </c>
    </row>
    <row r="8" spans="1:31" ht="33.75" x14ac:dyDescent="0.5">
      <c r="A8" s="57"/>
      <c r="B8" s="5"/>
      <c r="C8" s="7"/>
      <c r="D8" s="13"/>
      <c r="E8" s="5"/>
      <c r="F8" s="6"/>
      <c r="H8" s="5"/>
      <c r="I8" s="5"/>
      <c r="J8" s="5"/>
      <c r="K8" s="5"/>
      <c r="L8" s="5"/>
      <c r="M8" s="5"/>
      <c r="N8" s="5"/>
      <c r="O8" s="5"/>
      <c r="P8" s="5"/>
      <c r="AA8" t="str">
        <f>+A61</f>
        <v>SEDE</v>
      </c>
      <c r="AB8" s="73">
        <f>+D61</f>
        <v>0</v>
      </c>
    </row>
    <row r="9" spans="1:31" ht="23.25" x14ac:dyDescent="0.35">
      <c r="A9" s="190" t="s">
        <v>57</v>
      </c>
      <c r="B9" s="191"/>
      <c r="C9" s="191"/>
      <c r="D9" s="191"/>
      <c r="E9" s="191"/>
      <c r="F9" s="192"/>
      <c r="H9" s="5"/>
      <c r="I9" s="5"/>
      <c r="J9" s="5"/>
      <c r="K9" s="5"/>
      <c r="L9" s="5"/>
      <c r="M9" s="5"/>
      <c r="N9" s="5"/>
      <c r="O9" s="5"/>
      <c r="P9" s="5"/>
      <c r="AA9" t="e">
        <f>+#REF!</f>
        <v>#REF!</v>
      </c>
      <c r="AB9" s="73" t="e">
        <f>+#REF!</f>
        <v>#REF!</v>
      </c>
    </row>
    <row r="10" spans="1:31" x14ac:dyDescent="0.2">
      <c r="A10" s="4"/>
      <c r="B10" s="5"/>
      <c r="C10" s="5"/>
      <c r="D10" s="5"/>
      <c r="E10" s="5"/>
      <c r="F10" s="6"/>
      <c r="H10" s="5"/>
      <c r="I10" s="5"/>
      <c r="J10" s="5"/>
      <c r="K10" s="5"/>
      <c r="L10" s="5"/>
      <c r="M10" s="5"/>
      <c r="N10" s="5"/>
      <c r="O10" s="5"/>
      <c r="P10" s="5"/>
      <c r="AB10" s="73"/>
    </row>
    <row r="11" spans="1:31" ht="23.25" x14ac:dyDescent="0.35">
      <c r="A11" s="4"/>
      <c r="B11" s="5"/>
      <c r="C11" s="8"/>
      <c r="D11" s="5"/>
      <c r="E11" s="5"/>
      <c r="F11" s="6"/>
      <c r="H11" s="5"/>
      <c r="I11" s="5"/>
      <c r="J11" s="5"/>
      <c r="K11" s="5"/>
      <c r="L11" s="5"/>
      <c r="M11" s="5"/>
      <c r="N11" s="5"/>
      <c r="O11" s="5"/>
      <c r="P11" s="5"/>
    </row>
    <row r="12" spans="1:31" ht="26.25" x14ac:dyDescent="0.4">
      <c r="A12" s="195" t="s">
        <v>79</v>
      </c>
      <c r="B12" s="196"/>
      <c r="C12" s="196"/>
      <c r="D12" s="196"/>
      <c r="E12" s="196"/>
      <c r="F12" s="197"/>
      <c r="H12" s="5"/>
      <c r="I12" s="5"/>
      <c r="J12" s="5"/>
      <c r="K12" s="5"/>
      <c r="L12" s="5"/>
      <c r="M12" s="5"/>
      <c r="N12" s="5"/>
      <c r="O12" s="5"/>
      <c r="P12" s="5"/>
    </row>
    <row r="13" spans="1:31" x14ac:dyDescent="0.2">
      <c r="A13" s="4"/>
      <c r="B13" s="5"/>
      <c r="C13" s="5"/>
      <c r="D13" s="5"/>
      <c r="E13" s="5"/>
      <c r="F13" s="6"/>
      <c r="H13" s="5"/>
      <c r="I13" s="5"/>
      <c r="J13" s="5"/>
      <c r="K13" s="5"/>
      <c r="L13" s="5"/>
      <c r="M13" s="5"/>
      <c r="N13" s="5"/>
      <c r="O13" s="5"/>
      <c r="P13" s="5"/>
    </row>
    <row r="14" spans="1:31" ht="33.75" x14ac:dyDescent="0.5">
      <c r="A14" s="198" t="s">
        <v>85</v>
      </c>
      <c r="B14" s="199"/>
      <c r="C14" s="199"/>
      <c r="D14" s="199"/>
      <c r="E14" s="199"/>
      <c r="F14" s="200"/>
      <c r="H14" s="5"/>
      <c r="I14" s="5"/>
      <c r="J14" s="5"/>
      <c r="K14" s="5"/>
      <c r="L14" s="5"/>
      <c r="M14" s="5"/>
      <c r="N14" s="5"/>
      <c r="O14" s="5"/>
      <c r="P14" s="5"/>
    </row>
    <row r="15" spans="1:31" x14ac:dyDescent="0.2">
      <c r="A15" s="4"/>
      <c r="B15" s="5"/>
      <c r="C15" s="5"/>
      <c r="D15" s="5"/>
      <c r="E15" s="5"/>
      <c r="F15" s="6"/>
      <c r="H15" s="5"/>
      <c r="I15" s="5"/>
      <c r="J15" s="5"/>
      <c r="K15" s="5"/>
      <c r="L15" s="5"/>
      <c r="M15" s="5"/>
      <c r="N15" s="5"/>
      <c r="O15" s="5"/>
      <c r="P15" s="5"/>
    </row>
    <row r="16" spans="1:31" x14ac:dyDescent="0.2">
      <c r="A16" s="4"/>
      <c r="B16" s="5"/>
      <c r="C16" s="5"/>
      <c r="D16" s="5"/>
      <c r="E16" s="5"/>
      <c r="F16" s="6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">
      <c r="A17" s="4"/>
      <c r="B17" s="5"/>
      <c r="C17" s="5"/>
      <c r="D17" s="5"/>
      <c r="E17" s="5"/>
      <c r="F17" s="6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">
      <c r="A18" s="4"/>
      <c r="B18" s="5"/>
      <c r="C18" s="5"/>
      <c r="D18" s="5"/>
      <c r="E18" s="5"/>
      <c r="F18" s="6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">
      <c r="A19" s="4"/>
      <c r="B19" s="5"/>
      <c r="C19" s="5"/>
      <c r="D19" s="5"/>
      <c r="E19" s="5"/>
      <c r="F19" s="6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">
      <c r="A20" s="4"/>
      <c r="B20" s="5"/>
      <c r="C20" s="5"/>
      <c r="D20" s="5"/>
      <c r="E20" s="5"/>
      <c r="F20" s="6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">
      <c r="A21" s="4"/>
      <c r="B21" s="5"/>
      <c r="C21" s="5"/>
      <c r="D21" s="5"/>
      <c r="E21" s="5"/>
      <c r="F21" s="6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">
      <c r="A22" s="4"/>
      <c r="B22" s="5"/>
      <c r="C22" s="5"/>
      <c r="D22" s="5"/>
      <c r="E22" s="5"/>
      <c r="F22" s="6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">
      <c r="A23" s="4"/>
      <c r="B23" s="80"/>
      <c r="C23" s="5"/>
      <c r="D23" s="5"/>
      <c r="E23" s="5"/>
      <c r="F23" s="6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">
      <c r="A24" s="4"/>
      <c r="B24" s="79" t="s">
        <v>58</v>
      </c>
      <c r="C24" s="202" t="s">
        <v>17</v>
      </c>
      <c r="D24" s="202"/>
      <c r="E24" s="202"/>
      <c r="F24" s="203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">
      <c r="A25" s="4"/>
      <c r="B25" s="5" t="s">
        <v>59</v>
      </c>
      <c r="C25" s="202" t="s">
        <v>55</v>
      </c>
      <c r="D25" s="202"/>
      <c r="E25" s="202"/>
      <c r="F25" s="203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">
      <c r="A26" s="4"/>
      <c r="B26" s="5"/>
      <c r="C26" s="5"/>
      <c r="D26" s="75"/>
      <c r="E26" s="75"/>
      <c r="F26" s="6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">
      <c r="A27" s="4"/>
      <c r="B27" s="5"/>
      <c r="C27" s="5"/>
      <c r="D27" s="5"/>
      <c r="E27" s="5"/>
      <c r="F27" s="6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">
      <c r="A28" s="4"/>
      <c r="B28" s="5"/>
      <c r="C28" s="5"/>
      <c r="D28" s="5"/>
      <c r="E28" s="5"/>
      <c r="F28" s="6"/>
      <c r="H28" s="5"/>
      <c r="I28" s="5"/>
      <c r="J28" s="5"/>
      <c r="K28" s="5"/>
      <c r="L28" s="5"/>
      <c r="M28" s="5"/>
      <c r="N28" s="5"/>
      <c r="O28" s="5"/>
      <c r="P28" s="5"/>
    </row>
    <row r="29" spans="1:16" ht="13.5" thickBot="1" x14ac:dyDescent="0.25">
      <c r="A29" s="9"/>
      <c r="B29" s="10"/>
      <c r="C29" s="10"/>
      <c r="D29" s="10"/>
      <c r="E29" s="10"/>
      <c r="F29" s="11"/>
      <c r="H29" s="5"/>
      <c r="I29" s="5"/>
      <c r="J29" s="5"/>
      <c r="K29" s="5"/>
      <c r="L29" s="5"/>
      <c r="M29" s="5"/>
      <c r="N29" s="5"/>
      <c r="O29" s="5"/>
      <c r="P29" s="5"/>
    </row>
    <row r="30" spans="1:16" ht="24" customHeight="1" thickBot="1" x14ac:dyDescent="0.25">
      <c r="A30" s="208"/>
      <c r="B30" s="208"/>
      <c r="C30" s="208"/>
      <c r="D30" s="208"/>
      <c r="E30" s="208"/>
      <c r="F30" s="208"/>
      <c r="H30" s="5"/>
      <c r="I30" s="5"/>
      <c r="J30" s="5"/>
      <c r="K30" s="5"/>
      <c r="L30" s="5"/>
      <c r="M30" s="5"/>
      <c r="N30" s="5"/>
      <c r="O30" s="5"/>
      <c r="P30" s="5"/>
    </row>
    <row r="31" spans="1:16" ht="16.5" x14ac:dyDescent="0.25">
      <c r="A31" s="193" t="s">
        <v>60</v>
      </c>
      <c r="B31" s="194"/>
      <c r="C31" s="194"/>
      <c r="D31" s="194"/>
      <c r="E31" s="194"/>
      <c r="F31" s="90">
        <v>1</v>
      </c>
      <c r="G31" s="176"/>
      <c r="H31" s="177"/>
      <c r="I31" s="5"/>
      <c r="J31" s="5"/>
      <c r="K31" s="5"/>
      <c r="L31" s="5"/>
      <c r="M31" s="5"/>
      <c r="N31" s="5"/>
      <c r="O31" s="5"/>
      <c r="P31" s="5"/>
    </row>
    <row r="32" spans="1:16" ht="15.75" x14ac:dyDescent="0.25">
      <c r="A32" s="204" t="s">
        <v>21</v>
      </c>
      <c r="B32" s="205"/>
      <c r="C32" s="205"/>
      <c r="D32" s="205"/>
      <c r="E32" s="205"/>
      <c r="F32" s="6"/>
      <c r="G32" s="115"/>
      <c r="H32" s="175"/>
      <c r="I32" s="5"/>
      <c r="J32" s="5"/>
      <c r="K32" s="5"/>
      <c r="L32" s="5"/>
      <c r="M32" s="5"/>
      <c r="N32" s="5"/>
      <c r="O32" s="5"/>
      <c r="P32" s="5"/>
    </row>
    <row r="33" spans="1:16" ht="15.75" x14ac:dyDescent="0.25">
      <c r="A33" s="204" t="s">
        <v>80</v>
      </c>
      <c r="B33" s="205"/>
      <c r="C33" s="205"/>
      <c r="D33" s="205"/>
      <c r="E33" s="205"/>
      <c r="F33" s="6"/>
      <c r="G33" s="115">
        <f>G31-G32</f>
        <v>0</v>
      </c>
      <c r="H33" s="175"/>
      <c r="I33" s="5"/>
      <c r="J33" s="5"/>
      <c r="K33" s="5"/>
      <c r="L33" s="5"/>
      <c r="M33" s="5"/>
      <c r="N33" s="5"/>
      <c r="O33" s="5"/>
      <c r="P33" s="5"/>
    </row>
    <row r="34" spans="1:16" ht="16.5" thickBot="1" x14ac:dyDescent="0.3">
      <c r="A34" s="206" t="str">
        <f>A51</f>
        <v>REFERÊNCIA:  A B R I L</v>
      </c>
      <c r="B34" s="207"/>
      <c r="C34" s="207"/>
      <c r="D34" s="207"/>
      <c r="E34" s="207"/>
      <c r="F34" s="11"/>
      <c r="G34" s="115"/>
      <c r="H34" s="175"/>
      <c r="I34" s="5"/>
      <c r="J34" s="5"/>
      <c r="K34" s="5"/>
      <c r="L34" s="5"/>
      <c r="M34" s="5"/>
      <c r="N34" s="5"/>
      <c r="O34" s="5"/>
      <c r="P34" s="5"/>
    </row>
    <row r="35" spans="1:16" ht="15" x14ac:dyDescent="0.2">
      <c r="A35" s="25"/>
      <c r="B35" s="25"/>
      <c r="C35" s="23" t="s">
        <v>46</v>
      </c>
      <c r="D35" s="25"/>
      <c r="E35" s="23" t="s">
        <v>46</v>
      </c>
      <c r="F35" s="17"/>
      <c r="G35" s="115"/>
      <c r="H35" s="175"/>
      <c r="I35" s="5"/>
      <c r="J35" s="5"/>
      <c r="K35" s="5"/>
      <c r="L35" s="5"/>
      <c r="M35" s="5"/>
      <c r="N35" s="5"/>
      <c r="O35" s="5"/>
      <c r="P35" s="5"/>
    </row>
    <row r="36" spans="1:16" ht="15.75" x14ac:dyDescent="0.25">
      <c r="A36" s="23" t="s">
        <v>6</v>
      </c>
      <c r="B36" s="23" t="s">
        <v>7</v>
      </c>
      <c r="C36" s="23" t="s">
        <v>47</v>
      </c>
      <c r="D36" s="23" t="s">
        <v>10</v>
      </c>
      <c r="E36" s="23" t="s">
        <v>45</v>
      </c>
      <c r="F36" s="40" t="s">
        <v>43</v>
      </c>
      <c r="G36" s="115"/>
      <c r="H36" s="175"/>
      <c r="I36" s="5"/>
      <c r="J36" s="5"/>
      <c r="K36" s="5"/>
      <c r="L36" s="5"/>
      <c r="M36" s="5"/>
      <c r="N36" s="5"/>
      <c r="O36" s="5"/>
      <c r="P36" s="5"/>
    </row>
    <row r="37" spans="1:16" ht="15.75" thickBot="1" x14ac:dyDescent="0.25">
      <c r="A37" s="24"/>
      <c r="B37" s="24"/>
      <c r="C37" s="77" t="s">
        <v>39</v>
      </c>
      <c r="D37" s="24"/>
      <c r="E37" s="77" t="s">
        <v>42</v>
      </c>
      <c r="F37" s="16"/>
      <c r="G37" s="115"/>
      <c r="H37" s="175"/>
      <c r="I37" s="5"/>
      <c r="J37" s="5"/>
      <c r="K37" s="5"/>
      <c r="L37" s="5"/>
      <c r="M37" s="5"/>
      <c r="N37" s="5"/>
      <c r="O37" s="5"/>
      <c r="P37" s="5"/>
    </row>
    <row r="38" spans="1:16" ht="15.75" x14ac:dyDescent="0.25">
      <c r="A38" s="58" t="s">
        <v>22</v>
      </c>
      <c r="B38" s="61" t="s">
        <v>23</v>
      </c>
      <c r="C38" s="64">
        <v>8303.2099999999991</v>
      </c>
      <c r="D38" s="81">
        <f t="shared" ref="D38:D43" si="0">(C38/$C$45)</f>
        <v>0.85013422832535046</v>
      </c>
      <c r="E38" s="84">
        <v>158082.71</v>
      </c>
      <c r="F38" s="88">
        <f>(E38/E45)</f>
        <v>0.93067584641450729</v>
      </c>
      <c r="G38" s="115"/>
      <c r="H38" s="175"/>
      <c r="I38" s="5"/>
      <c r="J38" s="5"/>
      <c r="K38" s="5"/>
      <c r="L38" s="5"/>
      <c r="M38" s="5"/>
      <c r="N38" s="5"/>
      <c r="O38" s="5"/>
      <c r="P38" s="5"/>
    </row>
    <row r="39" spans="1:16" ht="15.75" x14ac:dyDescent="0.25">
      <c r="A39" s="59" t="s">
        <v>24</v>
      </c>
      <c r="B39" s="62" t="s">
        <v>25</v>
      </c>
      <c r="C39" s="65">
        <v>0</v>
      </c>
      <c r="D39" s="67">
        <f t="shared" si="0"/>
        <v>0</v>
      </c>
      <c r="E39" s="153">
        <v>0</v>
      </c>
      <c r="F39" s="89">
        <f>E39/E45</f>
        <v>0</v>
      </c>
      <c r="G39" s="115"/>
      <c r="H39" s="175"/>
      <c r="I39" s="5"/>
      <c r="J39" s="5"/>
      <c r="K39" s="5"/>
      <c r="L39" s="5"/>
      <c r="M39" s="5"/>
      <c r="N39" s="5"/>
      <c r="O39" s="5"/>
      <c r="P39" s="5"/>
    </row>
    <row r="40" spans="1:16" ht="15.75" x14ac:dyDescent="0.25">
      <c r="A40" s="59" t="s">
        <v>28</v>
      </c>
      <c r="B40" s="62" t="s">
        <v>26</v>
      </c>
      <c r="C40" s="65">
        <v>0</v>
      </c>
      <c r="D40" s="38">
        <f t="shared" si="0"/>
        <v>0</v>
      </c>
      <c r="E40" s="85">
        <v>2437.66</v>
      </c>
      <c r="F40" s="89">
        <f>E40/E45</f>
        <v>1.4351166448062459E-2</v>
      </c>
      <c r="G40" s="115"/>
      <c r="H40" s="175"/>
      <c r="I40" s="5"/>
      <c r="J40" s="5"/>
      <c r="K40" s="5"/>
      <c r="L40" s="5"/>
      <c r="M40" s="5"/>
      <c r="N40" s="5"/>
      <c r="O40" s="5"/>
      <c r="P40" s="5"/>
    </row>
    <row r="41" spans="1:16" ht="15.75" x14ac:dyDescent="0.25">
      <c r="A41" s="59" t="s">
        <v>29</v>
      </c>
      <c r="B41" s="62" t="s">
        <v>27</v>
      </c>
      <c r="C41" s="65">
        <v>525.79</v>
      </c>
      <c r="D41" s="67">
        <f t="shared" si="0"/>
        <v>5.3833646976432732E-2</v>
      </c>
      <c r="E41" s="85">
        <v>3333.1</v>
      </c>
      <c r="F41" s="89">
        <f>E41/E45</f>
        <v>1.9622864914728463E-2</v>
      </c>
      <c r="G41" s="115"/>
      <c r="H41" s="175"/>
      <c r="I41" s="5"/>
      <c r="J41" s="5"/>
      <c r="K41" s="5"/>
      <c r="L41" s="5"/>
      <c r="M41" s="5"/>
      <c r="N41" s="5"/>
      <c r="O41" s="5"/>
      <c r="P41" s="5"/>
    </row>
    <row r="42" spans="1:16" ht="15.75" x14ac:dyDescent="0.25">
      <c r="A42" s="59" t="s">
        <v>31</v>
      </c>
      <c r="B42" s="62" t="s">
        <v>75</v>
      </c>
      <c r="C42" s="65">
        <f>516.07-C40</f>
        <v>516.07000000000005</v>
      </c>
      <c r="D42" s="67">
        <f t="shared" si="0"/>
        <v>5.2838452985274814E-2</v>
      </c>
      <c r="E42" s="85">
        <f>6047.8-E40</f>
        <v>3610.1400000000003</v>
      </c>
      <c r="F42" s="89">
        <f>E42/E45</f>
        <v>2.1253874634201742E-2</v>
      </c>
      <c r="G42" s="115"/>
      <c r="H42" s="175"/>
      <c r="I42" s="5"/>
      <c r="J42" s="5"/>
      <c r="K42" s="5"/>
      <c r="L42" s="5"/>
      <c r="M42" s="5"/>
      <c r="N42" s="5"/>
      <c r="O42" s="5"/>
      <c r="P42" s="5"/>
    </row>
    <row r="43" spans="1:16" ht="16.5" thickBot="1" x14ac:dyDescent="0.3">
      <c r="A43" s="76" t="s">
        <v>30</v>
      </c>
      <c r="B43" s="155" t="s">
        <v>61</v>
      </c>
      <c r="C43" s="156">
        <v>421.87</v>
      </c>
      <c r="D43" s="129">
        <f t="shared" si="0"/>
        <v>4.319367171294182E-2</v>
      </c>
      <c r="E43" s="159">
        <v>2394.36</v>
      </c>
      <c r="F43" s="160">
        <f>E43/E45</f>
        <v>1.4096247588499968E-2</v>
      </c>
      <c r="G43" s="115"/>
      <c r="H43" s="175"/>
      <c r="I43" s="5"/>
      <c r="J43" s="5"/>
      <c r="K43" s="5"/>
      <c r="L43" s="5"/>
      <c r="M43" s="5"/>
      <c r="N43" s="5"/>
      <c r="O43" s="5"/>
      <c r="P43" s="5"/>
    </row>
    <row r="44" spans="1:16" ht="9" customHeight="1" x14ac:dyDescent="0.2">
      <c r="A44" s="27"/>
      <c r="B44" s="157"/>
      <c r="C44" s="161"/>
      <c r="D44" s="130"/>
      <c r="E44" s="123"/>
      <c r="F44" s="131"/>
      <c r="H44" s="175"/>
      <c r="I44" s="5"/>
      <c r="J44" s="5"/>
      <c r="K44" s="5"/>
      <c r="L44" s="5"/>
      <c r="M44" s="5"/>
      <c r="N44" s="5"/>
      <c r="O44" s="5"/>
      <c r="P44" s="5"/>
    </row>
    <row r="45" spans="1:16" ht="15.75" x14ac:dyDescent="0.25">
      <c r="A45" s="28"/>
      <c r="B45" s="40" t="s">
        <v>32</v>
      </c>
      <c r="C45" s="127">
        <f>SUM(C38:C43)</f>
        <v>9766.94</v>
      </c>
      <c r="D45" s="42">
        <f>(C45/$C$45)</f>
        <v>1</v>
      </c>
      <c r="E45" s="84">
        <f>SUM(E38:E43)</f>
        <v>169857.97</v>
      </c>
      <c r="F45" s="132">
        <f>(E45/E45)</f>
        <v>1</v>
      </c>
      <c r="H45" s="175"/>
      <c r="I45" s="5"/>
      <c r="J45" s="5"/>
      <c r="K45" s="5"/>
      <c r="L45" s="5"/>
      <c r="M45" s="5"/>
      <c r="N45" s="5"/>
      <c r="O45" s="5"/>
      <c r="P45" s="5"/>
    </row>
    <row r="46" spans="1:16" ht="9" customHeight="1" thickBot="1" x14ac:dyDescent="0.25">
      <c r="A46" s="29"/>
      <c r="B46" s="124"/>
      <c r="C46" s="128"/>
      <c r="D46" s="125"/>
      <c r="E46" s="126"/>
      <c r="F46" s="133"/>
      <c r="H46" s="5"/>
      <c r="I46" s="5"/>
      <c r="J46" s="5"/>
      <c r="K46" s="5"/>
      <c r="L46" s="5"/>
      <c r="M46" s="5"/>
      <c r="N46" s="5"/>
      <c r="O46" s="5"/>
      <c r="P46" s="5"/>
    </row>
    <row r="47" spans="1:16" ht="60" customHeight="1" thickBot="1" x14ac:dyDescent="0.25">
      <c r="A47" s="208" t="s">
        <v>90</v>
      </c>
      <c r="B47" s="208"/>
      <c r="C47" s="208"/>
      <c r="D47" s="208"/>
      <c r="E47" s="208"/>
      <c r="F47" s="208"/>
      <c r="H47" s="5"/>
      <c r="I47" s="5"/>
      <c r="J47" s="5"/>
      <c r="K47" s="5"/>
      <c r="L47" s="5"/>
      <c r="M47" s="5"/>
      <c r="N47" s="5"/>
      <c r="O47" s="5"/>
      <c r="P47" s="5"/>
    </row>
    <row r="48" spans="1:16" ht="16.5" x14ac:dyDescent="0.25">
      <c r="A48" s="193" t="str">
        <f>A31</f>
        <v>CONSELHO REGIONAL DE BIBLIOTECONOMIA - 3ª REGIÃO - CE / PI</v>
      </c>
      <c r="B48" s="194"/>
      <c r="C48" s="194"/>
      <c r="D48" s="194"/>
      <c r="E48" s="194"/>
      <c r="F48" s="90">
        <v>2</v>
      </c>
    </row>
    <row r="49" spans="1:12" ht="15.75" x14ac:dyDescent="0.25">
      <c r="A49" s="204" t="s">
        <v>16</v>
      </c>
      <c r="B49" s="205"/>
      <c r="C49" s="205"/>
      <c r="D49" s="205"/>
      <c r="E49" s="205"/>
      <c r="F49" s="6"/>
    </row>
    <row r="50" spans="1:12" ht="15.75" x14ac:dyDescent="0.25">
      <c r="A50" s="204" t="s">
        <v>80</v>
      </c>
      <c r="B50" s="205"/>
      <c r="C50" s="205"/>
      <c r="D50" s="205"/>
      <c r="E50" s="205"/>
      <c r="F50" s="6"/>
    </row>
    <row r="51" spans="1:12" ht="16.5" thickBot="1" x14ac:dyDescent="0.3">
      <c r="A51" s="206" t="s">
        <v>86</v>
      </c>
      <c r="B51" s="207"/>
      <c r="C51" s="143"/>
      <c r="D51" s="143"/>
      <c r="E51" s="143"/>
      <c r="F51" s="11"/>
    </row>
    <row r="52" spans="1:12" ht="15" x14ac:dyDescent="0.2">
      <c r="A52" s="25"/>
      <c r="B52" s="25"/>
      <c r="C52" s="23" t="s">
        <v>40</v>
      </c>
      <c r="D52" s="25"/>
      <c r="E52" s="23" t="s">
        <v>40</v>
      </c>
      <c r="F52" s="17"/>
      <c r="G52" s="115"/>
      <c r="H52" s="115"/>
    </row>
    <row r="53" spans="1:12" ht="15" x14ac:dyDescent="0.2">
      <c r="A53" s="23" t="s">
        <v>6</v>
      </c>
      <c r="B53" s="23" t="s">
        <v>7</v>
      </c>
      <c r="C53" s="23" t="s">
        <v>38</v>
      </c>
      <c r="D53" s="23" t="s">
        <v>44</v>
      </c>
      <c r="E53" s="23" t="s">
        <v>41</v>
      </c>
      <c r="F53" s="15" t="s">
        <v>43</v>
      </c>
      <c r="G53" s="115"/>
      <c r="H53" s="115"/>
      <c r="I53" s="115"/>
    </row>
    <row r="54" spans="1:12" ht="15.75" thickBot="1" x14ac:dyDescent="0.25">
      <c r="A54" s="24"/>
      <c r="B54" s="24"/>
      <c r="C54" s="77" t="s">
        <v>39</v>
      </c>
      <c r="D54" s="24"/>
      <c r="E54" s="77" t="s">
        <v>42</v>
      </c>
      <c r="F54" s="16"/>
      <c r="G54" s="115"/>
      <c r="H54" s="115"/>
      <c r="I54" s="115"/>
    </row>
    <row r="55" spans="1:12" ht="15.75" x14ac:dyDescent="0.25">
      <c r="A55" s="58" t="s">
        <v>0</v>
      </c>
      <c r="B55" s="61" t="s">
        <v>8</v>
      </c>
      <c r="C55" s="134">
        <v>5995.08</v>
      </c>
      <c r="D55" s="81">
        <f t="shared" ref="D55:D61" si="1">(C55/$C$63)</f>
        <v>0.35002370437491681</v>
      </c>
      <c r="E55" s="183">
        <v>20741.28</v>
      </c>
      <c r="F55" s="82">
        <f>E55/E63</f>
        <v>0.19023325339871913</v>
      </c>
      <c r="G55" s="115"/>
      <c r="H55" s="115"/>
      <c r="I55" s="115"/>
    </row>
    <row r="56" spans="1:12" ht="15.75" x14ac:dyDescent="0.25">
      <c r="A56" s="59" t="s">
        <v>2</v>
      </c>
      <c r="B56" s="62" t="s">
        <v>62</v>
      </c>
      <c r="C56" s="65">
        <v>0</v>
      </c>
      <c r="D56" s="67">
        <f t="shared" si="1"/>
        <v>0</v>
      </c>
      <c r="E56" s="184">
        <v>3600</v>
      </c>
      <c r="F56" s="56">
        <f>E56/E63</f>
        <v>3.3018199081030146E-2</v>
      </c>
      <c r="G56" s="115"/>
      <c r="H56" s="115"/>
      <c r="I56" s="115"/>
    </row>
    <row r="57" spans="1:12" ht="15.75" x14ac:dyDescent="0.25">
      <c r="A57" s="59" t="s">
        <v>1</v>
      </c>
      <c r="B57" s="62" t="s">
        <v>9</v>
      </c>
      <c r="C57" s="65">
        <v>340</v>
      </c>
      <c r="D57" s="67">
        <f t="shared" si="1"/>
        <v>1.9850954363823621E-2</v>
      </c>
      <c r="E57" s="183">
        <v>3061.69</v>
      </c>
      <c r="F57" s="56">
        <f>E57/E63</f>
        <v>2.8080969428999774E-2</v>
      </c>
      <c r="G57" s="115"/>
      <c r="H57" s="115"/>
      <c r="I57" s="115"/>
    </row>
    <row r="58" spans="1:12" ht="15.75" x14ac:dyDescent="0.25">
      <c r="A58" s="59" t="s">
        <v>3</v>
      </c>
      <c r="B58" s="62" t="s">
        <v>63</v>
      </c>
      <c r="C58" s="65">
        <f>3900+700+386.09</f>
        <v>4986.09</v>
      </c>
      <c r="D58" s="67">
        <f t="shared" si="1"/>
        <v>0.2911136618938745</v>
      </c>
      <c r="E58" s="184">
        <f>9000+394+2700+923.61</f>
        <v>13017.61</v>
      </c>
      <c r="F58" s="56">
        <f>E58/E63</f>
        <v>0.11939389959422468</v>
      </c>
      <c r="G58" s="115"/>
      <c r="H58" s="115"/>
      <c r="I58" s="115"/>
    </row>
    <row r="59" spans="1:12" ht="15.75" x14ac:dyDescent="0.25">
      <c r="A59" s="59" t="s">
        <v>4</v>
      </c>
      <c r="B59" s="62" t="s">
        <v>64</v>
      </c>
      <c r="C59" s="65">
        <f>7458.98-C56-C58+205.75+686.09</f>
        <v>3364.7299999999996</v>
      </c>
      <c r="D59" s="67">
        <f t="shared" si="1"/>
        <v>0.19645029904878897</v>
      </c>
      <c r="E59" s="183">
        <f>39320.86-E56-E58+1528.25+2523.61</f>
        <v>26755.11</v>
      </c>
      <c r="F59" s="56">
        <f>E59/E63</f>
        <v>0.24539043011523903</v>
      </c>
      <c r="G59" s="115"/>
      <c r="H59" s="115"/>
      <c r="I59" s="115"/>
    </row>
    <row r="60" spans="1:12" ht="15.75" x14ac:dyDescent="0.25">
      <c r="A60" s="118" t="s">
        <v>73</v>
      </c>
      <c r="B60" s="119" t="s">
        <v>74</v>
      </c>
      <c r="C60" s="120">
        <v>2441.7399999999998</v>
      </c>
      <c r="D60" s="121">
        <f t="shared" si="1"/>
        <v>0.14256138031859614</v>
      </c>
      <c r="E60" s="184">
        <v>41855.089999999997</v>
      </c>
      <c r="F60" s="122">
        <f>E60/E63</f>
        <v>0.38388324838178722</v>
      </c>
      <c r="G60" s="115"/>
      <c r="H60" s="115"/>
      <c r="I60" s="115"/>
    </row>
    <row r="61" spans="1:12" ht="16.5" thickBot="1" x14ac:dyDescent="0.3">
      <c r="A61" s="76" t="s">
        <v>5</v>
      </c>
      <c r="B61" s="155" t="s">
        <v>48</v>
      </c>
      <c r="C61" s="156">
        <v>0</v>
      </c>
      <c r="D61" s="129">
        <f t="shared" si="1"/>
        <v>0</v>
      </c>
      <c r="E61" s="185">
        <v>0</v>
      </c>
      <c r="F61" s="141">
        <f>E61/E63</f>
        <v>0</v>
      </c>
      <c r="G61" s="115"/>
      <c r="H61" s="115"/>
      <c r="I61" s="115"/>
    </row>
    <row r="62" spans="1:12" ht="9" customHeight="1" x14ac:dyDescent="0.2">
      <c r="A62" s="27"/>
      <c r="B62" s="157"/>
      <c r="C62" s="158"/>
      <c r="D62" s="130"/>
      <c r="E62" s="186"/>
      <c r="F62" s="130"/>
      <c r="G62" s="115"/>
      <c r="L62" s="73"/>
    </row>
    <row r="63" spans="1:12" ht="16.5" customHeight="1" x14ac:dyDescent="0.25">
      <c r="A63" s="28"/>
      <c r="B63" s="40" t="s">
        <v>11</v>
      </c>
      <c r="C63" s="41">
        <f>SUM(C55:C61)</f>
        <v>17127.64</v>
      </c>
      <c r="D63" s="42">
        <f>(C63/$C$63)</f>
        <v>1</v>
      </c>
      <c r="E63" s="183">
        <f>SUM(E55:E61)</f>
        <v>109030.78</v>
      </c>
      <c r="F63" s="88">
        <f>E63/E63</f>
        <v>1</v>
      </c>
      <c r="G63" s="115"/>
    </row>
    <row r="64" spans="1:12" ht="9" customHeight="1" thickBot="1" x14ac:dyDescent="0.25">
      <c r="A64" s="29"/>
      <c r="B64" s="24"/>
      <c r="C64" s="30"/>
      <c r="D64" s="39"/>
      <c r="E64" s="187"/>
      <c r="F64" s="16"/>
    </row>
    <row r="65" spans="1:8" ht="60" customHeight="1" thickBot="1" x14ac:dyDescent="0.25">
      <c r="A65" s="208" t="s">
        <v>91</v>
      </c>
      <c r="B65" s="208"/>
      <c r="C65" s="208"/>
      <c r="D65" s="208"/>
      <c r="E65" s="208"/>
      <c r="F65" s="208"/>
    </row>
    <row r="66" spans="1:8" ht="15.75" x14ac:dyDescent="0.25">
      <c r="A66" s="193" t="str">
        <f>A48</f>
        <v>CONSELHO REGIONAL DE BIBLIOTECONOMIA - 3ª REGIÃO - CE / PI</v>
      </c>
      <c r="B66" s="194"/>
      <c r="C66" s="194"/>
      <c r="D66" s="194"/>
      <c r="E66" s="194"/>
      <c r="F66" s="83">
        <v>3</v>
      </c>
    </row>
    <row r="67" spans="1:8" ht="15.75" x14ac:dyDescent="0.25">
      <c r="A67" s="204" t="s">
        <v>81</v>
      </c>
      <c r="B67" s="205"/>
      <c r="C67" s="205"/>
      <c r="D67" s="205"/>
      <c r="E67" s="205"/>
      <c r="F67" s="6"/>
    </row>
    <row r="68" spans="1:8" ht="15.75" x14ac:dyDescent="0.25">
      <c r="A68" s="204" t="s">
        <v>34</v>
      </c>
      <c r="B68" s="205"/>
      <c r="C68" s="205"/>
      <c r="D68" s="205"/>
      <c r="E68" s="205"/>
      <c r="F68" s="6"/>
    </row>
    <row r="69" spans="1:8" ht="16.5" thickBot="1" x14ac:dyDescent="0.3">
      <c r="A69" s="206" t="str">
        <f>+A51</f>
        <v>REFERÊNCIA:  A B R I L</v>
      </c>
      <c r="B69" s="207"/>
      <c r="C69" s="207"/>
      <c r="D69" s="207"/>
      <c r="E69" s="207"/>
      <c r="F69" s="11"/>
    </row>
    <row r="70" spans="1:8" ht="15" x14ac:dyDescent="0.2">
      <c r="A70" s="20"/>
      <c r="B70" s="25"/>
      <c r="C70" s="104" t="s">
        <v>40</v>
      </c>
      <c r="D70" s="25"/>
      <c r="E70" s="106" t="s">
        <v>40</v>
      </c>
      <c r="F70" s="17"/>
    </row>
    <row r="71" spans="1:8" ht="15.75" x14ac:dyDescent="0.25">
      <c r="A71" s="31" t="s">
        <v>12</v>
      </c>
      <c r="B71" s="23" t="s">
        <v>7</v>
      </c>
      <c r="C71" s="104" t="s">
        <v>38</v>
      </c>
      <c r="D71" s="23" t="s">
        <v>15</v>
      </c>
      <c r="E71" s="106" t="s">
        <v>41</v>
      </c>
      <c r="F71" s="98" t="s">
        <v>43</v>
      </c>
    </row>
    <row r="72" spans="1:8" ht="15.75" thickBot="1" x14ac:dyDescent="0.25">
      <c r="A72" s="21"/>
      <c r="B72" s="24"/>
      <c r="C72" s="105" t="s">
        <v>39</v>
      </c>
      <c r="D72" s="24"/>
      <c r="E72" s="107" t="s">
        <v>39</v>
      </c>
      <c r="F72" s="16"/>
    </row>
    <row r="73" spans="1:8" ht="15" x14ac:dyDescent="0.2">
      <c r="A73" s="58">
        <v>1</v>
      </c>
      <c r="B73" s="61" t="s">
        <v>18</v>
      </c>
      <c r="C73" s="64">
        <v>2613.9499999999998</v>
      </c>
      <c r="D73" s="66">
        <f>(C73/$C$77)</f>
        <v>0.43601586634373518</v>
      </c>
      <c r="E73" s="101">
        <v>11542.61</v>
      </c>
      <c r="F73" s="102">
        <f>E73/C63</f>
        <v>0.67391713043945345</v>
      </c>
      <c r="G73" s="115"/>
    </row>
    <row r="74" spans="1:8" ht="15" x14ac:dyDescent="0.2">
      <c r="A74" s="59">
        <v>2</v>
      </c>
      <c r="B74" s="62" t="s">
        <v>19</v>
      </c>
      <c r="C74" s="65">
        <v>2374.8000000000002</v>
      </c>
      <c r="D74" s="67">
        <f>(C74/$C$77)</f>
        <v>0.39612482235433061</v>
      </c>
      <c r="E74" s="100">
        <v>5008.3500000000004</v>
      </c>
      <c r="F74" s="103">
        <f>E74/C63</f>
        <v>0.29241331555310601</v>
      </c>
      <c r="G74" s="115"/>
      <c r="H74" s="116"/>
    </row>
    <row r="75" spans="1:8" ht="15.75" thickBot="1" x14ac:dyDescent="0.25">
      <c r="A75" s="59">
        <v>3</v>
      </c>
      <c r="B75" s="62" t="s">
        <v>65</v>
      </c>
      <c r="C75" s="65">
        <v>1006.33</v>
      </c>
      <c r="D75" s="67">
        <f>(C75/$C$77)</f>
        <v>0.16785931130193427</v>
      </c>
      <c r="E75" s="100">
        <v>4190.32</v>
      </c>
      <c r="F75" s="103">
        <f>E75/C63</f>
        <v>0.24465250320534526</v>
      </c>
      <c r="G75" s="115"/>
    </row>
    <row r="76" spans="1:8" ht="9" customHeight="1" x14ac:dyDescent="0.2">
      <c r="A76" s="162"/>
      <c r="B76" s="22"/>
      <c r="C76" s="134"/>
      <c r="D76" s="81"/>
      <c r="E76" s="163"/>
      <c r="F76" s="14"/>
      <c r="G76" s="115"/>
    </row>
    <row r="77" spans="1:8" ht="15.75" x14ac:dyDescent="0.25">
      <c r="A77" s="47"/>
      <c r="B77" s="40" t="s">
        <v>13</v>
      </c>
      <c r="C77" s="41">
        <f>IF(SUM(C73:C75)&lt;&gt;(C55),"DIFERENTE",(SUM(C73:C75)))</f>
        <v>5995.08</v>
      </c>
      <c r="D77" s="42">
        <f>(C77/$C$77)</f>
        <v>1</v>
      </c>
      <c r="E77" s="110">
        <f>E73+E74+E75</f>
        <v>20741.28</v>
      </c>
      <c r="F77" s="88">
        <f>E77/E77</f>
        <v>1</v>
      </c>
      <c r="G77" s="115"/>
    </row>
    <row r="78" spans="1:8" ht="9" customHeight="1" thickBot="1" x14ac:dyDescent="0.25">
      <c r="A78" s="52"/>
      <c r="B78" s="24"/>
      <c r="C78" s="30"/>
      <c r="D78" s="39"/>
      <c r="E78" s="39"/>
      <c r="F78" s="16"/>
      <c r="G78" s="115"/>
    </row>
    <row r="79" spans="1:8" ht="9.75" customHeight="1" thickBot="1" x14ac:dyDescent="0.25">
      <c r="A79" s="47"/>
      <c r="B79" s="25"/>
      <c r="C79" s="25"/>
      <c r="D79" s="51"/>
      <c r="E79" s="144">
        <f>E55-E77</f>
        <v>0</v>
      </c>
      <c r="F79" s="17"/>
    </row>
    <row r="80" spans="1:8" ht="16.5" thickBot="1" x14ac:dyDescent="0.3">
      <c r="A80" s="47"/>
      <c r="B80" s="23" t="s">
        <v>14</v>
      </c>
      <c r="C80" s="26">
        <f>+$C$63</f>
        <v>17127.64</v>
      </c>
      <c r="D80" s="99">
        <f>C77/C80</f>
        <v>0.35002370437491681</v>
      </c>
      <c r="E80" s="50"/>
      <c r="F80" s="42">
        <f>E77/E63</f>
        <v>0.19023325339871913</v>
      </c>
    </row>
    <row r="81" spans="1:6" ht="9" customHeight="1" thickBot="1" x14ac:dyDescent="0.25">
      <c r="A81" s="52"/>
      <c r="B81" s="24"/>
      <c r="C81" s="24"/>
      <c r="D81" s="29"/>
      <c r="E81" s="53"/>
      <c r="F81" s="16"/>
    </row>
    <row r="82" spans="1:6" ht="24.75" customHeight="1" thickBot="1" x14ac:dyDescent="0.25"/>
    <row r="83" spans="1:6" ht="15.75" x14ac:dyDescent="0.25">
      <c r="A83" s="193" t="str">
        <f>A48</f>
        <v>CONSELHO REGIONAL DE BIBLIOTECONOMIA - 3ª REGIÃO - CE / PI</v>
      </c>
      <c r="B83" s="194"/>
      <c r="C83" s="194"/>
      <c r="D83" s="194"/>
      <c r="E83" s="194"/>
      <c r="F83" s="83">
        <v>4</v>
      </c>
    </row>
    <row r="84" spans="1:6" ht="15.75" x14ac:dyDescent="0.25">
      <c r="A84" s="204" t="str">
        <f>A67</f>
        <v>GRUPO DE DESPESAS - EXERCÍCIO 2016</v>
      </c>
      <c r="B84" s="205"/>
      <c r="C84" s="205"/>
      <c r="D84" s="205"/>
      <c r="E84" s="205"/>
      <c r="F84" s="6"/>
    </row>
    <row r="85" spans="1:6" ht="15.75" x14ac:dyDescent="0.25">
      <c r="A85" s="204" t="s">
        <v>35</v>
      </c>
      <c r="B85" s="205"/>
      <c r="C85" s="205"/>
      <c r="D85" s="205"/>
      <c r="E85" s="205"/>
      <c r="F85" s="6"/>
    </row>
    <row r="86" spans="1:6" ht="16.5" thickBot="1" x14ac:dyDescent="0.3">
      <c r="A86" s="206" t="str">
        <f>+A69</f>
        <v>REFERÊNCIA:  A B R I L</v>
      </c>
      <c r="B86" s="207"/>
      <c r="C86" s="207"/>
      <c r="D86" s="207"/>
      <c r="E86" s="207"/>
      <c r="F86" s="11"/>
    </row>
    <row r="87" spans="1:6" ht="15" x14ac:dyDescent="0.2">
      <c r="A87" s="20"/>
      <c r="B87" s="25"/>
      <c r="C87" s="23" t="s">
        <v>40</v>
      </c>
      <c r="D87" s="25"/>
      <c r="E87" s="32" t="s">
        <v>40</v>
      </c>
      <c r="F87" s="17"/>
    </row>
    <row r="88" spans="1:6" ht="15.75" x14ac:dyDescent="0.25">
      <c r="A88" s="31" t="s">
        <v>12</v>
      </c>
      <c r="B88" s="23" t="s">
        <v>7</v>
      </c>
      <c r="C88" s="23" t="s">
        <v>38</v>
      </c>
      <c r="D88" s="23" t="s">
        <v>15</v>
      </c>
      <c r="E88" s="108" t="s">
        <v>41</v>
      </c>
      <c r="F88" s="40" t="s">
        <v>43</v>
      </c>
    </row>
    <row r="89" spans="1:6" ht="15.75" thickBot="1" x14ac:dyDescent="0.25">
      <c r="A89" s="21"/>
      <c r="B89" s="24"/>
      <c r="C89" s="77" t="s">
        <v>39</v>
      </c>
      <c r="D89" s="24"/>
      <c r="E89" s="109" t="s">
        <v>39</v>
      </c>
      <c r="F89" s="16"/>
    </row>
    <row r="90" spans="1:6" ht="15.75" x14ac:dyDescent="0.25">
      <c r="A90" s="58">
        <v>1</v>
      </c>
      <c r="B90" s="78" t="s">
        <v>54</v>
      </c>
      <c r="C90" s="127">
        <v>0</v>
      </c>
      <c r="D90" s="188">
        <f>(C90/$C$96)</f>
        <v>0</v>
      </c>
      <c r="E90" s="69">
        <v>3200</v>
      </c>
      <c r="F90" s="38">
        <f>E90/C63</f>
        <v>0.18683251165951645</v>
      </c>
    </row>
    <row r="91" spans="1:6" ht="16.5" thickBot="1" x14ac:dyDescent="0.3">
      <c r="A91" s="60">
        <v>2</v>
      </c>
      <c r="B91" s="135" t="s">
        <v>76</v>
      </c>
      <c r="C91" s="189">
        <v>0</v>
      </c>
      <c r="D91" s="181">
        <f>(C91/$C$96)</f>
        <v>0</v>
      </c>
      <c r="E91" s="71">
        <v>400</v>
      </c>
      <c r="F91" s="68">
        <f>E91/C63</f>
        <v>2.3354063957439556E-2</v>
      </c>
    </row>
    <row r="92" spans="1:6" ht="9" customHeight="1" x14ac:dyDescent="0.2">
      <c r="A92" s="47"/>
      <c r="B92" s="25"/>
      <c r="C92" s="165">
        <v>0</v>
      </c>
      <c r="D92" s="81"/>
      <c r="E92" s="167"/>
      <c r="F92" s="17"/>
    </row>
    <row r="93" spans="1:6" ht="15.75" x14ac:dyDescent="0.25">
      <c r="A93" s="47"/>
      <c r="B93" s="40" t="s">
        <v>13</v>
      </c>
      <c r="C93" s="127">
        <f>IF(SUM(C90:C91)&lt;&gt;(C56),"DIFERENTE",(SUM(C90:C91)))</f>
        <v>0</v>
      </c>
      <c r="D93" s="42">
        <f>(C93/$C$96)</f>
        <v>0</v>
      </c>
      <c r="E93" s="110">
        <f>SUM(E90:E91)</f>
        <v>3600</v>
      </c>
      <c r="F93" s="42">
        <f>E93/E93</f>
        <v>1</v>
      </c>
    </row>
    <row r="94" spans="1:6" ht="9" customHeight="1" thickBot="1" x14ac:dyDescent="0.25">
      <c r="A94" s="47"/>
      <c r="B94" s="24"/>
      <c r="C94" s="166"/>
      <c r="D94" s="39"/>
      <c r="E94" s="168"/>
      <c r="F94" s="16"/>
    </row>
    <row r="95" spans="1:6" ht="9" customHeight="1" x14ac:dyDescent="0.2">
      <c r="A95" s="47"/>
      <c r="B95" s="22"/>
      <c r="C95" s="22"/>
      <c r="D95" s="51"/>
      <c r="E95" s="50"/>
      <c r="F95" s="14"/>
    </row>
    <row r="96" spans="1:6" ht="15.75" x14ac:dyDescent="0.25">
      <c r="A96" s="47"/>
      <c r="B96" s="23" t="s">
        <v>14</v>
      </c>
      <c r="C96" s="26">
        <f>+$C$63</f>
        <v>17127.64</v>
      </c>
      <c r="D96" s="48">
        <f>(C93/$C$96)</f>
        <v>0</v>
      </c>
      <c r="E96" s="148">
        <f>E56-E93</f>
        <v>0</v>
      </c>
      <c r="F96" s="42">
        <f>E93/E63</f>
        <v>3.3018199081030146E-2</v>
      </c>
    </row>
    <row r="97" spans="1:8" ht="9" customHeight="1" thickBot="1" x14ac:dyDescent="0.25">
      <c r="A97" s="52"/>
      <c r="B97" s="24"/>
      <c r="C97" s="24"/>
      <c r="D97" s="29"/>
      <c r="E97" s="53"/>
      <c r="F97" s="16"/>
    </row>
    <row r="98" spans="1:8" ht="24" customHeight="1" thickBot="1" x14ac:dyDescent="0.25">
      <c r="A98" s="54"/>
      <c r="B98" s="54"/>
      <c r="C98" s="54"/>
      <c r="D98" s="54"/>
      <c r="E98" s="54"/>
    </row>
    <row r="99" spans="1:8" ht="15.75" x14ac:dyDescent="0.25">
      <c r="A99" s="193" t="str">
        <f>A48</f>
        <v>CONSELHO REGIONAL DE BIBLIOTECONOMIA - 3ª REGIÃO - CE / PI</v>
      </c>
      <c r="B99" s="194"/>
      <c r="C99" s="194"/>
      <c r="D99" s="194"/>
      <c r="E99" s="194"/>
      <c r="F99" s="83">
        <v>5</v>
      </c>
    </row>
    <row r="100" spans="1:8" ht="15.75" x14ac:dyDescent="0.25">
      <c r="A100" s="204" t="str">
        <f>$A$67</f>
        <v>GRUPO DE DESPESAS - EXERCÍCIO 2016</v>
      </c>
      <c r="B100" s="205"/>
      <c r="C100" s="205"/>
      <c r="D100" s="205"/>
      <c r="E100" s="205"/>
      <c r="F100" s="6"/>
    </row>
    <row r="101" spans="1:8" ht="15.75" x14ac:dyDescent="0.25">
      <c r="A101" s="204" t="s">
        <v>37</v>
      </c>
      <c r="B101" s="205"/>
      <c r="C101" s="205"/>
      <c r="D101" s="205"/>
      <c r="E101" s="205"/>
      <c r="F101" s="6"/>
    </row>
    <row r="102" spans="1:8" ht="16.5" thickBot="1" x14ac:dyDescent="0.3">
      <c r="A102" s="206" t="str">
        <f>+A86</f>
        <v>REFERÊNCIA:  A B R I L</v>
      </c>
      <c r="B102" s="207"/>
      <c r="C102" s="207"/>
      <c r="D102" s="207"/>
      <c r="E102" s="207"/>
      <c r="F102" s="11"/>
    </row>
    <row r="103" spans="1:8" ht="15" x14ac:dyDescent="0.2">
      <c r="A103" s="150"/>
      <c r="B103" s="22"/>
      <c r="C103" s="151" t="s">
        <v>40</v>
      </c>
      <c r="D103" s="22"/>
      <c r="E103" s="152" t="s">
        <v>40</v>
      </c>
      <c r="F103" s="14"/>
    </row>
    <row r="104" spans="1:8" ht="15.75" x14ac:dyDescent="0.25">
      <c r="A104" s="31" t="s">
        <v>12</v>
      </c>
      <c r="B104" s="23" t="s">
        <v>7</v>
      </c>
      <c r="C104" s="23" t="s">
        <v>38</v>
      </c>
      <c r="D104" s="23" t="s">
        <v>15</v>
      </c>
      <c r="E104" s="32" t="s">
        <v>41</v>
      </c>
      <c r="F104" s="40" t="s">
        <v>43</v>
      </c>
    </row>
    <row r="105" spans="1:8" ht="15.75" thickBot="1" x14ac:dyDescent="0.25">
      <c r="A105" s="21"/>
      <c r="B105" s="24"/>
      <c r="C105" s="77" t="s">
        <v>39</v>
      </c>
      <c r="D105" s="24"/>
      <c r="E105" s="109" t="s">
        <v>39</v>
      </c>
      <c r="F105" s="16"/>
    </row>
    <row r="106" spans="1:8" ht="15" x14ac:dyDescent="0.2">
      <c r="A106" s="58">
        <v>1</v>
      </c>
      <c r="B106" s="61" t="s">
        <v>66</v>
      </c>
      <c r="C106" s="69">
        <v>3900</v>
      </c>
      <c r="D106" s="66">
        <f>(C106/$C$111)</f>
        <v>0.78217601367002998</v>
      </c>
      <c r="E106" s="69">
        <v>9000</v>
      </c>
      <c r="F106" s="66">
        <f>E106/C63</f>
        <v>0.52546643904238999</v>
      </c>
      <c r="G106" s="115"/>
      <c r="H106" s="117"/>
    </row>
    <row r="107" spans="1:8" ht="15" x14ac:dyDescent="0.2">
      <c r="A107" s="76">
        <v>2</v>
      </c>
      <c r="B107" s="62" t="s">
        <v>56</v>
      </c>
      <c r="C107" s="70">
        <v>700</v>
      </c>
      <c r="D107" s="67">
        <f>(C107/$C$111)</f>
        <v>0.14039056655615922</v>
      </c>
      <c r="E107" s="70">
        <v>2700</v>
      </c>
      <c r="F107" s="67">
        <f>E107/C63</f>
        <v>0.15763993171271701</v>
      </c>
      <c r="G107" s="115"/>
      <c r="H107" s="117"/>
    </row>
    <row r="108" spans="1:8" ht="15" x14ac:dyDescent="0.2">
      <c r="A108" s="76">
        <v>3</v>
      </c>
      <c r="B108" s="155" t="s">
        <v>78</v>
      </c>
      <c r="C108" s="169">
        <v>386.09</v>
      </c>
      <c r="D108" s="67">
        <f>(C108/$C$111)</f>
        <v>7.7433419773810741E-2</v>
      </c>
      <c r="E108" s="169">
        <v>923.61</v>
      </c>
      <c r="F108" s="67">
        <f>E108/C63</f>
        <v>5.3925117529326869E-2</v>
      </c>
      <c r="G108" s="115"/>
      <c r="H108" s="117"/>
    </row>
    <row r="109" spans="1:8" ht="15.75" thickBot="1" x14ac:dyDescent="0.25">
      <c r="A109" s="60">
        <v>4</v>
      </c>
      <c r="B109" s="63" t="s">
        <v>67</v>
      </c>
      <c r="C109" s="71">
        <v>0</v>
      </c>
      <c r="D109" s="68">
        <f>(C109/$C$111)</f>
        <v>0</v>
      </c>
      <c r="E109" s="71">
        <v>394</v>
      </c>
      <c r="F109" s="39">
        <f>E109/C63</f>
        <v>2.3003752998077963E-2</v>
      </c>
      <c r="G109" s="115"/>
    </row>
    <row r="110" spans="1:8" ht="9" customHeight="1" x14ac:dyDescent="0.2">
      <c r="A110" s="47"/>
      <c r="B110" s="25"/>
      <c r="C110" s="136">
        <v>0</v>
      </c>
      <c r="D110" s="38"/>
      <c r="E110" s="136">
        <f>SUM(E106:E109)-E111</f>
        <v>0</v>
      </c>
      <c r="F110" s="17"/>
      <c r="G110" s="115"/>
      <c r="H110" s="115"/>
    </row>
    <row r="111" spans="1:8" ht="15.75" x14ac:dyDescent="0.25">
      <c r="A111" s="47"/>
      <c r="B111" s="40" t="s">
        <v>13</v>
      </c>
      <c r="C111" s="154">
        <f>IF(SUM(C106:C109)&lt;&gt;C58,"DIFERENTE",(SUM(C106:C109)))</f>
        <v>4986.09</v>
      </c>
      <c r="D111" s="42">
        <f>(C111/$C$111)</f>
        <v>1</v>
      </c>
      <c r="E111" s="110">
        <f>SUM(E106:E109)</f>
        <v>13017.61</v>
      </c>
      <c r="F111" s="42">
        <f>E111/E111</f>
        <v>1</v>
      </c>
      <c r="H111" s="115"/>
    </row>
    <row r="112" spans="1:8" ht="9" customHeight="1" thickBot="1" x14ac:dyDescent="0.25">
      <c r="A112" s="47"/>
      <c r="B112" s="24"/>
      <c r="C112" s="49"/>
      <c r="D112" s="39"/>
      <c r="E112" s="49"/>
      <c r="F112" s="16"/>
      <c r="H112" s="115"/>
    </row>
    <row r="113" spans="1:8" ht="9" customHeight="1" x14ac:dyDescent="0.2">
      <c r="A113" s="47"/>
      <c r="B113" s="22"/>
      <c r="C113" s="22"/>
      <c r="D113" s="27"/>
      <c r="E113" s="148">
        <f>E58-E111</f>
        <v>0</v>
      </c>
      <c r="F113" s="17"/>
    </row>
    <row r="114" spans="1:8" ht="15.75" x14ac:dyDescent="0.25">
      <c r="A114" s="47"/>
      <c r="B114" s="23" t="s">
        <v>14</v>
      </c>
      <c r="C114" s="46">
        <f>+$C$63</f>
        <v>17127.64</v>
      </c>
      <c r="D114" s="112">
        <f>(C111/C114)</f>
        <v>0.2911136618938745</v>
      </c>
      <c r="E114" s="50"/>
      <c r="F114" s="42">
        <f>C111/E63</f>
        <v>4.5731031182203778E-2</v>
      </c>
    </row>
    <row r="115" spans="1:8" ht="9" customHeight="1" thickBot="1" x14ac:dyDescent="0.25">
      <c r="A115" s="52"/>
      <c r="B115" s="24"/>
      <c r="C115" s="24"/>
      <c r="D115" s="29"/>
      <c r="E115" s="53"/>
      <c r="F115" s="16"/>
    </row>
    <row r="116" spans="1:8" ht="24" customHeight="1" thickBot="1" x14ac:dyDescent="0.25"/>
    <row r="117" spans="1:8" ht="15.75" x14ac:dyDescent="0.25">
      <c r="A117" s="193" t="str">
        <f>A99</f>
        <v>CONSELHO REGIONAL DE BIBLIOTECONOMIA - 3ª REGIÃO - CE / PI</v>
      </c>
      <c r="B117" s="194"/>
      <c r="C117" s="194"/>
      <c r="D117" s="194"/>
      <c r="E117" s="194"/>
      <c r="F117" s="83">
        <v>6</v>
      </c>
    </row>
    <row r="118" spans="1:8" ht="15.75" x14ac:dyDescent="0.25">
      <c r="A118" s="204" t="str">
        <f>$A$67</f>
        <v>GRUPO DE DESPESAS - EXERCÍCIO 2016</v>
      </c>
      <c r="B118" s="205"/>
      <c r="C118" s="205"/>
      <c r="D118" s="205"/>
      <c r="E118" s="205"/>
      <c r="F118" s="6"/>
    </row>
    <row r="119" spans="1:8" ht="15.75" x14ac:dyDescent="0.25">
      <c r="A119" s="204" t="s">
        <v>36</v>
      </c>
      <c r="B119" s="205"/>
      <c r="C119" s="205"/>
      <c r="D119" s="205"/>
      <c r="E119" s="205"/>
      <c r="F119" s="6"/>
    </row>
    <row r="120" spans="1:8" ht="16.5" thickBot="1" x14ac:dyDescent="0.3">
      <c r="A120" s="206" t="str">
        <f>+A102</f>
        <v>REFERÊNCIA:  A B R I L</v>
      </c>
      <c r="B120" s="207"/>
      <c r="C120" s="207"/>
      <c r="D120" s="207"/>
      <c r="E120" s="207"/>
      <c r="F120" s="11"/>
    </row>
    <row r="121" spans="1:8" ht="15" x14ac:dyDescent="0.2">
      <c r="A121" s="20"/>
      <c r="B121" s="25"/>
      <c r="C121" s="23" t="s">
        <v>53</v>
      </c>
      <c r="D121" s="25"/>
      <c r="E121" s="32" t="s">
        <v>53</v>
      </c>
      <c r="F121" s="17"/>
    </row>
    <row r="122" spans="1:8" ht="15.75" x14ac:dyDescent="0.25">
      <c r="A122" s="31" t="s">
        <v>12</v>
      </c>
      <c r="B122" s="23" t="s">
        <v>7</v>
      </c>
      <c r="C122" s="23" t="s">
        <v>47</v>
      </c>
      <c r="D122" s="23" t="s">
        <v>15</v>
      </c>
      <c r="E122" s="32" t="s">
        <v>41</v>
      </c>
      <c r="F122" s="113" t="s">
        <v>43</v>
      </c>
    </row>
    <row r="123" spans="1:8" ht="15.75" thickBot="1" x14ac:dyDescent="0.25">
      <c r="A123" s="21"/>
      <c r="B123" s="24"/>
      <c r="C123" s="77" t="s">
        <v>39</v>
      </c>
      <c r="D123" s="24"/>
      <c r="E123" s="109" t="s">
        <v>39</v>
      </c>
      <c r="F123" s="17"/>
    </row>
    <row r="124" spans="1:8" x14ac:dyDescent="0.2">
      <c r="A124" s="37">
        <v>1</v>
      </c>
      <c r="B124" s="97" t="s">
        <v>68</v>
      </c>
      <c r="C124" s="140">
        <v>685.18</v>
      </c>
      <c r="D124" s="141">
        <f t="shared" ref="D124:D136" si="2">(C124/$C$138)</f>
        <v>0.20363595295907841</v>
      </c>
      <c r="E124" s="142">
        <v>3075.36</v>
      </c>
      <c r="F124" s="111">
        <f>E124/C63</f>
        <v>0.17955538533037829</v>
      </c>
      <c r="G124" s="115"/>
      <c r="H124" s="115"/>
    </row>
    <row r="125" spans="1:8" x14ac:dyDescent="0.2">
      <c r="A125" s="37">
        <v>2</v>
      </c>
      <c r="B125" s="97" t="s">
        <v>82</v>
      </c>
      <c r="C125" s="140">
        <v>0</v>
      </c>
      <c r="D125" s="141">
        <f t="shared" si="2"/>
        <v>0</v>
      </c>
      <c r="E125" s="142">
        <v>1385.7</v>
      </c>
      <c r="F125" s="56">
        <f>E125/C63</f>
        <v>8.0904316064559986E-2</v>
      </c>
      <c r="G125" s="115"/>
      <c r="H125" s="115"/>
    </row>
    <row r="126" spans="1:8" x14ac:dyDescent="0.2">
      <c r="A126" s="37">
        <v>3</v>
      </c>
      <c r="B126" s="97" t="s">
        <v>77</v>
      </c>
      <c r="C126" s="140">
        <v>0</v>
      </c>
      <c r="D126" s="141">
        <f t="shared" si="2"/>
        <v>0</v>
      </c>
      <c r="E126" s="142">
        <v>2803.33</v>
      </c>
      <c r="F126" s="56">
        <f>E126/C63</f>
        <v>0.16367287028452257</v>
      </c>
      <c r="G126" s="115"/>
      <c r="H126" s="115"/>
    </row>
    <row r="127" spans="1:8" x14ac:dyDescent="0.2">
      <c r="A127" s="37">
        <v>4</v>
      </c>
      <c r="B127" s="97" t="s">
        <v>71</v>
      </c>
      <c r="C127" s="140">
        <v>574.79999999999995</v>
      </c>
      <c r="D127" s="141">
        <f t="shared" si="2"/>
        <v>0.17083094334463683</v>
      </c>
      <c r="E127" s="142">
        <v>2299.1999999999998</v>
      </c>
      <c r="F127" s="82">
        <f>E127/C63</f>
        <v>0.13423915962736255</v>
      </c>
      <c r="G127" s="115"/>
      <c r="H127" s="115"/>
    </row>
    <row r="128" spans="1:8" x14ac:dyDescent="0.2">
      <c r="A128" s="37">
        <v>5</v>
      </c>
      <c r="B128" s="97" t="s">
        <v>51</v>
      </c>
      <c r="C128" s="55">
        <v>299.36</v>
      </c>
      <c r="D128" s="56">
        <f t="shared" si="2"/>
        <v>8.8969991648661248E-2</v>
      </c>
      <c r="E128" s="114">
        <v>1257.97</v>
      </c>
      <c r="F128" s="56">
        <f>E128/C63</f>
        <v>7.3446779591350597E-2</v>
      </c>
      <c r="G128" s="115"/>
      <c r="H128" s="115"/>
    </row>
    <row r="129" spans="1:8" x14ac:dyDescent="0.2">
      <c r="A129" s="37">
        <v>6</v>
      </c>
      <c r="B129" s="97" t="s">
        <v>20</v>
      </c>
      <c r="C129" s="55">
        <v>146.9</v>
      </c>
      <c r="D129" s="56">
        <f t="shared" si="2"/>
        <v>4.3658777970297762E-2</v>
      </c>
      <c r="E129" s="114">
        <v>1990.85</v>
      </c>
      <c r="F129" s="56">
        <f>E129/C63</f>
        <v>0.11623609557417133</v>
      </c>
      <c r="G129" s="115"/>
      <c r="H129" s="115"/>
    </row>
    <row r="130" spans="1:8" x14ac:dyDescent="0.2">
      <c r="A130" s="37">
        <v>7</v>
      </c>
      <c r="B130" s="97" t="s">
        <v>69</v>
      </c>
      <c r="C130" s="55">
        <v>587.74</v>
      </c>
      <c r="D130" s="56">
        <f t="shared" si="2"/>
        <v>0.17467671997455961</v>
      </c>
      <c r="E130" s="114">
        <v>2228.33</v>
      </c>
      <c r="F130" s="56">
        <f>E130/C63</f>
        <v>0.13010140334570319</v>
      </c>
      <c r="G130" s="115"/>
      <c r="H130" s="115"/>
    </row>
    <row r="131" spans="1:8" x14ac:dyDescent="0.2">
      <c r="A131" s="37">
        <v>8</v>
      </c>
      <c r="B131" s="97" t="s">
        <v>72</v>
      </c>
      <c r="C131" s="55">
        <v>265</v>
      </c>
      <c r="D131" s="56">
        <f t="shared" si="2"/>
        <v>7.8758176733348575E-2</v>
      </c>
      <c r="E131" s="114">
        <v>1060</v>
      </c>
      <c r="F131" s="56">
        <f>E131/C63</f>
        <v>6.188826948721482E-2</v>
      </c>
      <c r="G131" s="115"/>
      <c r="H131" s="115"/>
    </row>
    <row r="132" spans="1:8" x14ac:dyDescent="0.2">
      <c r="A132" s="37">
        <v>9</v>
      </c>
      <c r="B132" s="97" t="s">
        <v>83</v>
      </c>
      <c r="C132" s="55">
        <v>0</v>
      </c>
      <c r="D132" s="56">
        <f t="shared" si="2"/>
        <v>0</v>
      </c>
      <c r="E132" s="114">
        <v>1688</v>
      </c>
      <c r="F132" s="56">
        <f>E132/C63</f>
        <v>9.8554149900394919E-2</v>
      </c>
      <c r="G132" s="115"/>
      <c r="H132" s="115"/>
    </row>
    <row r="133" spans="1:8" x14ac:dyDescent="0.2">
      <c r="A133" s="37">
        <v>10</v>
      </c>
      <c r="B133" s="97" t="s">
        <v>52</v>
      </c>
      <c r="C133" s="55">
        <v>0</v>
      </c>
      <c r="D133" s="56">
        <f t="shared" si="2"/>
        <v>0</v>
      </c>
      <c r="E133" s="114">
        <v>4353.12</v>
      </c>
      <c r="F133" s="56">
        <f>E133/C63</f>
        <v>0.25415760723602315</v>
      </c>
      <c r="G133" s="115"/>
      <c r="H133" s="115"/>
    </row>
    <row r="134" spans="1:8" x14ac:dyDescent="0.2">
      <c r="A134" s="37">
        <v>11</v>
      </c>
      <c r="B134" s="97" t="s">
        <v>33</v>
      </c>
      <c r="C134" s="55">
        <v>205.75</v>
      </c>
      <c r="D134" s="56">
        <f t="shared" si="2"/>
        <v>6.1149037218439513E-2</v>
      </c>
      <c r="E134" s="114">
        <v>1528.25</v>
      </c>
      <c r="F134" s="56">
        <f>E134/C63</f>
        <v>8.9227120607392504E-2</v>
      </c>
      <c r="G134" s="115"/>
      <c r="H134" s="115"/>
    </row>
    <row r="135" spans="1:8" x14ac:dyDescent="0.2">
      <c r="A135" s="37">
        <v>12</v>
      </c>
      <c r="B135" s="97" t="s">
        <v>70</v>
      </c>
      <c r="C135" s="55">
        <v>300</v>
      </c>
      <c r="D135" s="56">
        <f t="shared" si="2"/>
        <v>8.9160200075488957E-2</v>
      </c>
      <c r="E135" s="114">
        <v>1600</v>
      </c>
      <c r="F135" s="56">
        <f>E135/C63</f>
        <v>9.3416255829758224E-2</v>
      </c>
      <c r="G135" s="115"/>
      <c r="H135" s="115"/>
    </row>
    <row r="136" spans="1:8" ht="13.5" thickBot="1" x14ac:dyDescent="0.25">
      <c r="A136" s="37">
        <v>13</v>
      </c>
      <c r="B136" s="97" t="s">
        <v>84</v>
      </c>
      <c r="C136" s="55">
        <f>300</f>
        <v>300</v>
      </c>
      <c r="D136" s="56">
        <f t="shared" si="2"/>
        <v>8.9160200075488957E-2</v>
      </c>
      <c r="E136" s="114">
        <f>380+1105</f>
        <v>1485</v>
      </c>
      <c r="F136" s="56">
        <f>E136/C63</f>
        <v>8.6701962441994351E-2</v>
      </c>
      <c r="G136" s="115"/>
      <c r="H136" s="115"/>
    </row>
    <row r="137" spans="1:8" ht="5.0999999999999996" customHeight="1" x14ac:dyDescent="0.2">
      <c r="A137" s="172"/>
      <c r="B137" s="14"/>
      <c r="C137" s="173"/>
      <c r="D137" s="111"/>
      <c r="E137" s="111"/>
      <c r="F137" s="14"/>
    </row>
    <row r="138" spans="1:8" ht="15.75" x14ac:dyDescent="0.25">
      <c r="A138" s="33"/>
      <c r="B138" s="44" t="s">
        <v>13</v>
      </c>
      <c r="C138" s="41">
        <f>IF(SUM(C124:C136)&lt;&gt;C59,"DIFERENTE",(SUM(C124:C136)))</f>
        <v>3364.7300000000005</v>
      </c>
      <c r="D138" s="45">
        <f>(C138/$C$138)</f>
        <v>1</v>
      </c>
      <c r="E138" s="84">
        <f>SUM(E124:E136)</f>
        <v>26755.109999999997</v>
      </c>
      <c r="F138" s="42">
        <f>E138/E138</f>
        <v>1</v>
      </c>
    </row>
    <row r="139" spans="1:8" ht="5.0999999999999996" customHeight="1" thickBot="1" x14ac:dyDescent="0.25">
      <c r="A139" s="34"/>
      <c r="B139" s="16"/>
      <c r="C139" s="72"/>
      <c r="D139" s="43"/>
      <c r="E139" s="43"/>
      <c r="F139" s="16"/>
    </row>
    <row r="140" spans="1:8" ht="5.0999999999999996" customHeight="1" x14ac:dyDescent="0.2">
      <c r="A140" s="33"/>
      <c r="B140" s="17"/>
      <c r="C140" s="170"/>
      <c r="D140" s="171"/>
      <c r="E140" s="35"/>
      <c r="F140" s="17"/>
    </row>
    <row r="141" spans="1:8" ht="15.75" x14ac:dyDescent="0.25">
      <c r="A141" s="33"/>
      <c r="B141" s="15" t="s">
        <v>14</v>
      </c>
      <c r="C141" s="26">
        <f>+$C$63</f>
        <v>17127.64</v>
      </c>
      <c r="D141" s="88">
        <f>(C138/$C$141)</f>
        <v>0.196450299048789</v>
      </c>
      <c r="E141" s="164">
        <f>E59-E138</f>
        <v>0</v>
      </c>
      <c r="F141" s="42">
        <f>E138/E63</f>
        <v>0.24539043011523901</v>
      </c>
    </row>
    <row r="142" spans="1:8" ht="5.0999999999999996" customHeight="1" thickBot="1" x14ac:dyDescent="0.25">
      <c r="A142" s="34"/>
      <c r="B142" s="16"/>
      <c r="C142" s="19"/>
      <c r="D142" s="18"/>
      <c r="E142" s="36"/>
      <c r="F142" s="16"/>
    </row>
    <row r="143" spans="1:8" x14ac:dyDescent="0.2">
      <c r="C143" s="74"/>
      <c r="E143" s="117">
        <f>E59-E138</f>
        <v>0</v>
      </c>
    </row>
    <row r="144" spans="1:8" ht="12.75" customHeight="1" thickBot="1" x14ac:dyDescent="0.25"/>
    <row r="145" spans="2:7" ht="13.5" customHeight="1" x14ac:dyDescent="0.2">
      <c r="B145" s="1"/>
      <c r="C145" s="137" t="s">
        <v>49</v>
      </c>
      <c r="D145" s="95"/>
      <c r="E145" s="91" t="s">
        <v>50</v>
      </c>
    </row>
    <row r="146" spans="2:7" ht="13.5" customHeight="1" x14ac:dyDescent="0.25">
      <c r="B146" s="180" t="s">
        <v>87</v>
      </c>
      <c r="C146" s="138">
        <f>C45</f>
        <v>9766.94</v>
      </c>
      <c r="D146" s="92"/>
      <c r="E146" s="110">
        <f>E45</f>
        <v>169857.97</v>
      </c>
    </row>
    <row r="147" spans="2:7" ht="6" customHeight="1" x14ac:dyDescent="0.25">
      <c r="B147" s="87"/>
      <c r="C147" s="139"/>
      <c r="D147" s="93"/>
      <c r="E147" s="178"/>
    </row>
    <row r="148" spans="2:7" ht="13.5" customHeight="1" thickBot="1" x14ac:dyDescent="0.3">
      <c r="B148" s="145" t="s">
        <v>88</v>
      </c>
      <c r="C148" s="146">
        <f>C63</f>
        <v>17127.64</v>
      </c>
      <c r="D148" s="147"/>
      <c r="E148" s="179">
        <f>E63</f>
        <v>109030.78</v>
      </c>
    </row>
    <row r="149" spans="2:7" ht="6.75" customHeight="1" x14ac:dyDescent="0.25">
      <c r="B149" s="87"/>
      <c r="C149" s="139"/>
      <c r="D149" s="93"/>
      <c r="E149" s="6"/>
    </row>
    <row r="150" spans="2:7" ht="18" x14ac:dyDescent="0.25">
      <c r="B150" s="86" t="s">
        <v>89</v>
      </c>
      <c r="C150" s="182">
        <f>C146-C148</f>
        <v>-7360.6999999999989</v>
      </c>
      <c r="D150" s="94"/>
      <c r="E150" s="149">
        <f>E146-E148</f>
        <v>60827.19</v>
      </c>
    </row>
    <row r="151" spans="2:7" ht="13.5" thickBot="1" x14ac:dyDescent="0.25">
      <c r="B151" s="9"/>
      <c r="C151" s="96"/>
      <c r="D151" s="96"/>
      <c r="E151" s="11"/>
    </row>
    <row r="153" spans="2:7" ht="72.75" customHeight="1" x14ac:dyDescent="0.2">
      <c r="B153" s="201" t="s">
        <v>92</v>
      </c>
      <c r="C153" s="201"/>
      <c r="D153" s="201"/>
      <c r="E153" s="201"/>
    </row>
    <row r="159" spans="2:7" x14ac:dyDescent="0.2">
      <c r="G159" s="174"/>
    </row>
  </sheetData>
  <mergeCells count="33">
    <mergeCell ref="A100:E100"/>
    <mergeCell ref="A120:E120"/>
    <mergeCell ref="A101:E101"/>
    <mergeCell ref="A102:E102"/>
    <mergeCell ref="A117:E117"/>
    <mergeCell ref="A118:E118"/>
    <mergeCell ref="A119:E119"/>
    <mergeCell ref="A84:E84"/>
    <mergeCell ref="A85:E85"/>
    <mergeCell ref="A86:E86"/>
    <mergeCell ref="A83:E83"/>
    <mergeCell ref="A99:E99"/>
    <mergeCell ref="A47:F47"/>
    <mergeCell ref="A65:F65"/>
    <mergeCell ref="A67:E67"/>
    <mergeCell ref="A68:E68"/>
    <mergeCell ref="A69:E69"/>
    <mergeCell ref="A9:F9"/>
    <mergeCell ref="A48:E48"/>
    <mergeCell ref="A12:F12"/>
    <mergeCell ref="A14:F14"/>
    <mergeCell ref="B153:E153"/>
    <mergeCell ref="A66:E66"/>
    <mergeCell ref="C24:F24"/>
    <mergeCell ref="C25:F25"/>
    <mergeCell ref="A31:E31"/>
    <mergeCell ref="A32:E32"/>
    <mergeCell ref="A33:E33"/>
    <mergeCell ref="A34:E34"/>
    <mergeCell ref="A49:E49"/>
    <mergeCell ref="A50:E50"/>
    <mergeCell ref="A51:B51"/>
    <mergeCell ref="A30:F30"/>
  </mergeCells>
  <pageMargins left="1.3779527559055118" right="0.59055118110236227" top="0.98425196850393704" bottom="0.59055118110236227" header="0.51181102362204722" footer="0.51181102362204722"/>
  <pageSetup paperSize="9" scale="59" orientation="portrait" r:id="rId1"/>
  <headerFooter alignWithMargins="0"/>
  <rowBreaks count="1" manualBreakCount="1">
    <brk id="65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 NOV 2015</vt:lpstr>
      <vt:lpstr>'11 NOV 2015'!Area_de_impressao</vt:lpstr>
    </vt:vector>
  </TitlesOfParts>
  <Company>CONSELHO FEDERAL DE MEDICINA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</dc:creator>
  <cp:lastModifiedBy>Usuário</cp:lastModifiedBy>
  <cp:lastPrinted>2016-02-19T17:47:36Z</cp:lastPrinted>
  <dcterms:created xsi:type="dcterms:W3CDTF">1998-04-01T19:54:04Z</dcterms:created>
  <dcterms:modified xsi:type="dcterms:W3CDTF">2016-11-28T16:41:57Z</dcterms:modified>
</cp:coreProperties>
</file>