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RB3\Balancetes-Envio\"/>
    </mc:Choice>
  </mc:AlternateContent>
  <bookViews>
    <workbookView xWindow="0" yWindow="0" windowWidth="19200" windowHeight="11595"/>
  </bookViews>
  <sheets>
    <sheet name="03 MARÇO 2017" sheetId="17" r:id="rId1"/>
  </sheets>
  <definedNames>
    <definedName name="_xlnm.Print_Area" localSheetId="0">'03 MARÇO 2017'!$A$1:$F$152</definedName>
  </definedNames>
  <calcPr calcId="152511"/>
</workbook>
</file>

<file path=xl/calcChain.xml><?xml version="1.0" encoding="utf-8"?>
<calcChain xmlns="http://schemas.openxmlformats.org/spreadsheetml/2006/main">
  <c r="E58" i="17" l="1"/>
  <c r="E59" i="17" s="1"/>
  <c r="C58" i="17"/>
  <c r="C59" i="17" s="1"/>
  <c r="E41" i="17"/>
  <c r="C41" i="17"/>
  <c r="F94" i="17" l="1"/>
  <c r="C94" i="17" l="1"/>
  <c r="A48" i="17" l="1"/>
  <c r="E77" i="17" l="1"/>
  <c r="E79" i="17" s="1"/>
  <c r="C77" i="17" l="1"/>
  <c r="E137" i="17" l="1"/>
  <c r="C137" i="17"/>
  <c r="D128" i="17" s="1"/>
  <c r="D73" i="17"/>
  <c r="C63" i="17"/>
  <c r="F128" i="17" s="1"/>
  <c r="A66" i="17"/>
  <c r="A69" i="17"/>
  <c r="A86" i="17" s="1"/>
  <c r="A103" i="17" s="1"/>
  <c r="A121" i="17" s="1"/>
  <c r="A83" i="17"/>
  <c r="A84" i="17"/>
  <c r="A100" i="17"/>
  <c r="A118" i="17" s="1"/>
  <c r="A101" i="17"/>
  <c r="C112" i="17"/>
  <c r="D109" i="17" s="1"/>
  <c r="A119" i="17"/>
  <c r="A34" i="17"/>
  <c r="C45" i="17"/>
  <c r="D42" i="17" s="1"/>
  <c r="E45" i="17"/>
  <c r="E145" i="17" l="1"/>
  <c r="F42" i="17"/>
  <c r="F91" i="17"/>
  <c r="D135" i="17"/>
  <c r="F132" i="17"/>
  <c r="F135" i="17"/>
  <c r="D132" i="17"/>
  <c r="E140" i="17"/>
  <c r="D126" i="17"/>
  <c r="C147" i="17"/>
  <c r="C145" i="17"/>
  <c r="G33" i="17"/>
  <c r="F126" i="17"/>
  <c r="F109" i="17"/>
  <c r="F130" i="17"/>
  <c r="F133" i="17"/>
  <c r="F129" i="17"/>
  <c r="F127" i="17"/>
  <c r="D133" i="17"/>
  <c r="D130" i="17"/>
  <c r="D127" i="17"/>
  <c r="D129" i="17"/>
  <c r="F90" i="17"/>
  <c r="F134" i="17"/>
  <c r="F131" i="17"/>
  <c r="E142" i="17"/>
  <c r="F125" i="17"/>
  <c r="F73" i="17"/>
  <c r="F75" i="17"/>
  <c r="F74" i="17"/>
  <c r="F110" i="17"/>
  <c r="F107" i="17"/>
  <c r="F108" i="17"/>
  <c r="F92" i="17"/>
  <c r="F43" i="17"/>
  <c r="D134" i="17"/>
  <c r="D131" i="17"/>
  <c r="F38" i="17"/>
  <c r="D125" i="17"/>
  <c r="E112" i="17"/>
  <c r="E94" i="17"/>
  <c r="E97" i="17" s="1"/>
  <c r="E63" i="17"/>
  <c r="D56" i="17"/>
  <c r="D55" i="17"/>
  <c r="F77" i="17"/>
  <c r="D63" i="17"/>
  <c r="D38" i="17"/>
  <c r="D40" i="17"/>
  <c r="D45" i="17"/>
  <c r="D41" i="17"/>
  <c r="D43" i="17"/>
  <c r="D39" i="17"/>
  <c r="C97" i="17"/>
  <c r="C115" i="17"/>
  <c r="D115" i="17" s="1"/>
  <c r="D57" i="17"/>
  <c r="C140" i="17"/>
  <c r="D140" i="17" s="1"/>
  <c r="C80" i="17"/>
  <c r="D80" i="17" s="1"/>
  <c r="D61" i="17"/>
  <c r="D58" i="17"/>
  <c r="F40" i="17"/>
  <c r="F39" i="17"/>
  <c r="F41" i="17"/>
  <c r="F45" i="17"/>
  <c r="D137" i="17"/>
  <c r="D108" i="17"/>
  <c r="D107" i="17"/>
  <c r="D77" i="17"/>
  <c r="D59" i="17"/>
  <c r="D60" i="17"/>
  <c r="D110" i="17"/>
  <c r="D112" i="17"/>
  <c r="D74" i="17"/>
  <c r="D75" i="17"/>
  <c r="D94" i="17" l="1"/>
  <c r="D91" i="17"/>
  <c r="D97" i="17"/>
  <c r="D92" i="17"/>
  <c r="D90" i="17"/>
  <c r="C149" i="17"/>
  <c r="E147" i="17"/>
  <c r="E149" i="17" s="1"/>
  <c r="E114" i="17"/>
  <c r="E111" i="17"/>
  <c r="F57" i="17"/>
  <c r="F112" i="17"/>
  <c r="F61" i="17"/>
  <c r="F115" i="17"/>
  <c r="F59" i="17"/>
  <c r="F58" i="17"/>
  <c r="F60" i="17"/>
  <c r="F63" i="17"/>
  <c r="F55" i="17"/>
  <c r="F80" i="17"/>
  <c r="F97" i="17"/>
  <c r="F56" i="17"/>
  <c r="F140" i="17" l="1"/>
  <c r="F137" i="17"/>
</calcChain>
</file>

<file path=xl/sharedStrings.xml><?xml version="1.0" encoding="utf-8"?>
<sst xmlns="http://schemas.openxmlformats.org/spreadsheetml/2006/main" count="143" uniqueCount="92">
  <si>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</si>
  <si>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</si>
  <si>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</si>
  <si>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</si>
  <si>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</si>
  <si>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</si>
  <si>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</si>
  <si>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</si>
  <si>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</si>
  <si>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</si>
  <si>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</si>
  <si>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</si>
  <si>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</si>
  <si>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</si>
  <si>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</si>
  <si>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</si>
  <si>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</si>
  <si>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</si>
  <si>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</si>
  <si>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</si>
  <si>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</si>
  <si>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</si>
  <si>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</si>
  <si>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</si>
  <si>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</si>
  <si>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</si>
  <si>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</si>
  <si>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</si>
  <si>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</si>
  <si>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</si>
  <si>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</si>
  <si>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</si>
  <si>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</si>
  <si>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</si>
  <si>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</si>
  <si>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</si>
  <si>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</si>
  <si>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</si>
  <si>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</si>
  <si>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</si>
  <si>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</si>
  <si>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</si>
  <si>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</si>
  <si>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</si>
  <si>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</si>
  <si>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</si>
  <si>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</si>
  <si>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</si>
  <si>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</si>
  <si>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</si>
  <si>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</si>
  <si>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</si>
  <si>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</si>
  <si>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</si>
  <si>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</si>
  <si>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</si>
  <si>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</si>
  <si>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</si>
  <si>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</si>
  <si>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</si>
  <si>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</si>
  <si>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</si>
  <si>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</si>
  <si>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</si>
  <si>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</si>
  <si>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</si>
  <si>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</si>
  <si>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</si>
  <si>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</si>
  <si>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</si>
  <si>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</si>
  <si>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</si>
  <si>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INDENIZAÇÕES E RESTITUIÇÕES</t>
  </si>
  <si>
    <t>BALANÇO  ORÇAMENTÁRIO</t>
  </si>
  <si>
    <t xml:space="preserve"> - SERVIÇOS GRAFICOS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</si>
  <si>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</si>
  <si>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APF / J</t>
  </si>
  <si>
    <t xml:space="preserve"> - ANUIDADE DE PESSOA FÍSICA/JURÍDICAS</t>
  </si>
  <si>
    <t xml:space="preserve"> -  DIÁRIAS DE FUNCIONÁRIOS</t>
  </si>
  <si>
    <t>EXERCÍCIO: 2017</t>
  </si>
  <si>
    <t>GRUPO DE DESPESAS - EXERCÍCIO 2017</t>
  </si>
  <si>
    <t>CFB</t>
  </si>
  <si>
    <t xml:space="preserve"> - TRANSFERÊNCIAS CORRENTES CFB</t>
  </si>
  <si>
    <t xml:space="preserve"> - MANUTENÇÃO E CONSERVAÇÃO BENS MÓVEIS</t>
  </si>
  <si>
    <t xml:space="preserve"> - LOC.DE BENS MOVEIS</t>
  </si>
  <si>
    <t>M  A  R  Ç  O   /  2 0 1 7</t>
  </si>
  <si>
    <t>REFERÊNCIA: MARÇO</t>
  </si>
  <si>
    <t>O Conselho arrecadou ate o mês de MARÇO de 2017, o valor de R$ 183.068,08, que corresponde a 38,15 % da Proposta Orçamentária de 2017, que é de R$ 479.820,00.</t>
  </si>
  <si>
    <t>A despesa realizada ate o mês de MARÇO de 2017, atingiu o valor de R$ 106812,93, que corresponde a 22,26 % da Proposta Orçamentária de 2017, que é de R$ 479.820,00.</t>
  </si>
  <si>
    <t>RECEITAS ATE  O  MÊS DE MARÇO DE 2017</t>
  </si>
  <si>
    <t xml:space="preserve">DESPESAS ATE O MÊS DE MARÇO DE 2017 </t>
  </si>
  <si>
    <t>Comparando a Receita Arrecadada com a Despesa Realizada ate o mês de MARÇO de 2017, verificou-se um SUPERÁVIT Orçamentário no valor de R$ 76.255,15, o que representa do valor arrecadado pelo CRB-3, um gasto de 58,35%.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</si>
</sst>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006600"/>
      <name val="Arial"/>
      <family val="2"/>
    </font>
    <font>
      <b/>
      <sz val="14"/>
      <color rgb="FF0066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0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39" fontId="7" fillId="0" borderId="21" xfId="0" applyNumberFormat="1" applyFont="1" applyBorder="1"/>
    <xf numFmtId="10" fontId="7" fillId="0" borderId="21" xfId="1" applyNumberFormat="1" applyFont="1" applyBorder="1"/>
    <xf numFmtId="10" fontId="0" fillId="0" borderId="21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5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2" xfId="0" applyFont="1" applyBorder="1"/>
    <xf numFmtId="164" fontId="19" fillId="0" borderId="10" xfId="2" applyFont="1" applyBorder="1"/>
    <xf numFmtId="0" fontId="2" fillId="0" borderId="18" xfId="0" applyFont="1" applyBorder="1" applyAlignment="1">
      <alignment horizontal="center"/>
    </xf>
    <xf numFmtId="164" fontId="8" fillId="0" borderId="16" xfId="2" applyFont="1" applyBorder="1"/>
    <xf numFmtId="0" fontId="15" fillId="0" borderId="16" xfId="0" applyFont="1" applyBorder="1"/>
    <xf numFmtId="39" fontId="0" fillId="0" borderId="15" xfId="0" applyNumberFormat="1" applyBorder="1"/>
    <xf numFmtId="10" fontId="0" fillId="0" borderId="15" xfId="1" applyNumberFormat="1" applyFont="1" applyBorder="1"/>
    <xf numFmtId="164" fontId="0" fillId="0" borderId="15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19" xfId="2" applyFont="1" applyFill="1" applyBorder="1"/>
    <xf numFmtId="0" fontId="2" fillId="5" borderId="16" xfId="0" applyFont="1" applyFill="1" applyBorder="1" applyAlignment="1">
      <alignment horizontal="center"/>
    </xf>
    <xf numFmtId="164" fontId="7" fillId="2" borderId="5" xfId="0" applyNumberFormat="1" applyFont="1" applyFill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8" fillId="0" borderId="10" xfId="2" applyFont="1" applyBorder="1"/>
    <xf numFmtId="164" fontId="8" fillId="0" borderId="12" xfId="2" applyFont="1" applyBorder="1"/>
    <xf numFmtId="0" fontId="7" fillId="0" borderId="15" xfId="0" applyFont="1" applyBorder="1"/>
    <xf numFmtId="39" fontId="7" fillId="0" borderId="15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5" xfId="2" applyFont="1" applyBorder="1"/>
    <xf numFmtId="10" fontId="13" fillId="0" borderId="15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5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3" fillId="0" borderId="0" xfId="2" applyFont="1"/>
    <xf numFmtId="164" fontId="23" fillId="0" borderId="0" xfId="2" applyFont="1" applyBorder="1"/>
    <xf numFmtId="39" fontId="8" fillId="0" borderId="15" xfId="0" applyNumberFormat="1" applyFont="1" applyBorder="1"/>
    <xf numFmtId="0" fontId="7" fillId="0" borderId="5" xfId="0" applyFont="1" applyBorder="1"/>
    <xf numFmtId="164" fontId="8" fillId="5" borderId="23" xfId="2" applyFont="1" applyFill="1" applyBorder="1"/>
    <xf numFmtId="10" fontId="8" fillId="0" borderId="14" xfId="1" applyNumberFormat="1" applyFont="1" applyBorder="1"/>
    <xf numFmtId="0" fontId="7" fillId="0" borderId="2" xfId="0" applyFont="1" applyBorder="1"/>
    <xf numFmtId="164" fontId="7" fillId="0" borderId="9" xfId="2" applyFont="1" applyBorder="1"/>
    <xf numFmtId="0" fontId="7" fillId="0" borderId="25" xfId="0" applyFont="1" applyBorder="1"/>
    <xf numFmtId="10" fontId="8" fillId="0" borderId="26" xfId="1" applyNumberFormat="1" applyFont="1" applyBorder="1"/>
    <xf numFmtId="10" fontId="8" fillId="0" borderId="3" xfId="1" applyNumberFormat="1" applyFont="1" applyBorder="1"/>
    <xf numFmtId="164" fontId="25" fillId="0" borderId="16" xfId="2" applyFont="1" applyBorder="1"/>
    <xf numFmtId="39" fontId="26" fillId="0" borderId="5" xfId="0" applyNumberFormat="1" applyFont="1" applyBorder="1"/>
    <xf numFmtId="0" fontId="1" fillId="0" borderId="12" xfId="0" applyFont="1" applyBorder="1"/>
    <xf numFmtId="0" fontId="8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8"/>
  <sheetViews>
    <sheetView tabSelected="1" topLeftCell="A120" zoomScaleNormal="100" workbookViewId="0">
      <selection activeCell="G152" sqref="G152"/>
    </sheetView>
  </sheetViews>
  <sheetFormatPr defaultRowHeight="12.75" x14ac:dyDescent="0.2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 x14ac:dyDescent="0.2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B1" s="73"/>
      <c r="AE1" s="73"/>
    </row>
    <row r="2" spans="1:31" x14ac:dyDescent="0.2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B2" s="73"/>
      <c r="AE2" s="73"/>
    </row>
    <row r="3" spans="1:31" x14ac:dyDescent="0.2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B3" s="73"/>
      <c r="AE3" s="73"/>
    </row>
    <row r="4" spans="1:31" x14ac:dyDescent="0.2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B4" s="73"/>
      <c r="AE4" s="73"/>
    </row>
    <row r="5" spans="1:31" ht="27.75" x14ac:dyDescent="0.4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B5" s="73"/>
      <c r="AE5" s="73"/>
    </row>
    <row r="6" spans="1:31" x14ac:dyDescent="0.2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B6" s="73"/>
    </row>
    <row r="7" spans="1:31" x14ac:dyDescent="0.2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B7" s="73"/>
    </row>
    <row r="8" spans="1:31" ht="33.75" x14ac:dyDescent="0.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B8" s="73"/>
    </row>
    <row r="9" spans="1:31" ht="23.25" x14ac:dyDescent="0.35">
      <c r="A9" s="189" t="s">
        <v>53</v>
      </c>
      <c r="B9" s="190"/>
      <c r="C9" s="190"/>
      <c r="D9" s="190"/>
      <c r="E9" s="190"/>
      <c r="F9" s="191"/>
      <c r="H9" s="5"/>
      <c r="I9" s="5"/>
      <c r="J9" s="5"/>
      <c r="K9" s="5"/>
      <c r="L9" s="5"/>
      <c r="M9" s="5"/>
      <c r="N9" s="5"/>
      <c r="O9" s="5"/>
      <c r="P9" s="5"/>
      <c r="AB9" s="73"/>
    </row>
    <row r="10" spans="1:31" x14ac:dyDescent="0.2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 x14ac:dyDescent="0.3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 x14ac:dyDescent="0.4">
      <c r="A12" s="194" t="s">
        <v>73</v>
      </c>
      <c r="B12" s="195"/>
      <c r="C12" s="195"/>
      <c r="D12" s="195"/>
      <c r="E12" s="195"/>
      <c r="F12" s="196"/>
      <c r="H12" s="5"/>
      <c r="I12" s="5"/>
      <c r="J12" s="5"/>
      <c r="K12" s="5"/>
      <c r="L12" s="5"/>
      <c r="M12" s="5"/>
      <c r="N12" s="5"/>
      <c r="O12" s="5"/>
      <c r="P12" s="5"/>
    </row>
    <row r="13" spans="1:31" x14ac:dyDescent="0.2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 x14ac:dyDescent="0.5">
      <c r="A14" s="197" t="s">
        <v>85</v>
      </c>
      <c r="B14" s="198"/>
      <c r="C14" s="198"/>
      <c r="D14" s="198"/>
      <c r="E14" s="198"/>
      <c r="F14" s="199"/>
      <c r="H14" s="5"/>
      <c r="I14" s="5"/>
      <c r="J14" s="5"/>
      <c r="K14" s="5"/>
      <c r="L14" s="5"/>
      <c r="M14" s="5"/>
      <c r="N14" s="5"/>
      <c r="O14" s="5"/>
      <c r="P14" s="5"/>
    </row>
    <row r="15" spans="1:31" x14ac:dyDescent="0.2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 x14ac:dyDescent="0.2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/>
      <c r="B23" s="79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4"/>
      <c r="B24" s="78" t="s">
        <v>54</v>
      </c>
      <c r="C24" s="201" t="s">
        <v>17</v>
      </c>
      <c r="D24" s="201"/>
      <c r="E24" s="201"/>
      <c r="F24" s="202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4"/>
      <c r="B25" s="5" t="s">
        <v>55</v>
      </c>
      <c r="C25" s="201" t="s">
        <v>51</v>
      </c>
      <c r="D25" s="201"/>
      <c r="E25" s="201"/>
      <c r="F25" s="202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 x14ac:dyDescent="0.25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 x14ac:dyDescent="0.25">
      <c r="A30" s="207"/>
      <c r="B30" s="207"/>
      <c r="C30" s="207"/>
      <c r="D30" s="207"/>
      <c r="E30" s="207"/>
      <c r="F30" s="207"/>
      <c r="H30" s="5"/>
      <c r="I30" s="5"/>
      <c r="J30" s="5"/>
      <c r="K30" s="5"/>
      <c r="L30" s="5"/>
      <c r="M30" s="5"/>
      <c r="N30" s="5"/>
      <c r="O30" s="5"/>
      <c r="P30" s="5"/>
    </row>
    <row r="31" spans="1:16" ht="16.5" x14ac:dyDescent="0.25">
      <c r="A31" s="192" t="s">
        <v>56</v>
      </c>
      <c r="B31" s="193"/>
      <c r="C31" s="193"/>
      <c r="D31" s="193"/>
      <c r="E31" s="193"/>
      <c r="F31" s="89">
        <v>1</v>
      </c>
      <c r="G31" s="174"/>
      <c r="H31" s="175"/>
      <c r="I31" s="5"/>
      <c r="J31" s="5"/>
      <c r="K31" s="5"/>
      <c r="L31" s="5"/>
      <c r="M31" s="5"/>
      <c r="N31" s="5"/>
      <c r="O31" s="5"/>
      <c r="P31" s="5"/>
    </row>
    <row r="32" spans="1:16" ht="15.75" x14ac:dyDescent="0.25">
      <c r="A32" s="203" t="s">
        <v>21</v>
      </c>
      <c r="B32" s="204"/>
      <c r="C32" s="204"/>
      <c r="D32" s="204"/>
      <c r="E32" s="204"/>
      <c r="F32" s="6"/>
      <c r="G32" s="114"/>
      <c r="H32" s="173"/>
      <c r="I32" s="5"/>
      <c r="J32" s="5"/>
      <c r="K32" s="5"/>
      <c r="L32" s="5"/>
      <c r="M32" s="5"/>
      <c r="N32" s="5"/>
      <c r="O32" s="5"/>
      <c r="P32" s="5"/>
    </row>
    <row r="33" spans="1:16" ht="15.75" x14ac:dyDescent="0.25">
      <c r="A33" s="203" t="s">
        <v>79</v>
      </c>
      <c r="B33" s="204"/>
      <c r="C33" s="204"/>
      <c r="D33" s="204"/>
      <c r="E33" s="204"/>
      <c r="F33" s="6"/>
      <c r="G33" s="114">
        <f>G31-G32</f>
        <v>0</v>
      </c>
      <c r="H33" s="173"/>
      <c r="I33" s="5"/>
      <c r="J33" s="5"/>
      <c r="K33" s="5"/>
      <c r="L33" s="5"/>
      <c r="M33" s="5"/>
      <c r="N33" s="5"/>
      <c r="O33" s="5"/>
      <c r="P33" s="5"/>
    </row>
    <row r="34" spans="1:16" ht="16.5" thickBot="1" x14ac:dyDescent="0.3">
      <c r="A34" s="205" t="str">
        <f>A51</f>
        <v>REFERÊNCIA: MARÇO</v>
      </c>
      <c r="B34" s="206"/>
      <c r="C34" s="206"/>
      <c r="D34" s="206"/>
      <c r="E34" s="206"/>
      <c r="F34" s="11"/>
      <c r="G34" s="114"/>
      <c r="H34" s="173"/>
      <c r="I34" s="5"/>
      <c r="J34" s="5"/>
      <c r="K34" s="5"/>
      <c r="L34" s="5"/>
      <c r="M34" s="5"/>
      <c r="N34" s="5"/>
      <c r="O34" s="5"/>
      <c r="P34" s="5"/>
    </row>
    <row r="35" spans="1:16" ht="15" x14ac:dyDescent="0.2">
      <c r="A35" s="25"/>
      <c r="B35" s="25"/>
      <c r="C35" s="23" t="s">
        <v>42</v>
      </c>
      <c r="D35" s="25"/>
      <c r="E35" s="23" t="s">
        <v>42</v>
      </c>
      <c r="F35" s="17"/>
      <c r="G35" s="114"/>
      <c r="H35" s="173"/>
      <c r="I35" s="5"/>
      <c r="J35" s="5"/>
      <c r="K35" s="5"/>
      <c r="L35" s="5"/>
      <c r="M35" s="5"/>
      <c r="N35" s="5"/>
      <c r="O35" s="5"/>
      <c r="P35" s="5"/>
    </row>
    <row r="36" spans="1:16" ht="15.75" x14ac:dyDescent="0.25">
      <c r="A36" s="23" t="s">
        <v>6</v>
      </c>
      <c r="B36" s="23" t="s">
        <v>7</v>
      </c>
      <c r="C36" s="23" t="s">
        <v>43</v>
      </c>
      <c r="D36" s="23" t="s">
        <v>10</v>
      </c>
      <c r="E36" s="23" t="s">
        <v>41</v>
      </c>
      <c r="F36" s="40" t="s">
        <v>39</v>
      </c>
      <c r="G36" s="114"/>
      <c r="H36" s="173"/>
      <c r="I36" s="5"/>
      <c r="J36" s="5"/>
      <c r="K36" s="5"/>
      <c r="L36" s="5"/>
      <c r="M36" s="5"/>
      <c r="N36" s="5"/>
      <c r="O36" s="5"/>
      <c r="P36" s="5"/>
    </row>
    <row r="37" spans="1:16" ht="15.75" thickBot="1" x14ac:dyDescent="0.25">
      <c r="A37" s="24"/>
      <c r="B37" s="24"/>
      <c r="C37" s="77" t="s">
        <v>35</v>
      </c>
      <c r="D37" s="24"/>
      <c r="E37" s="77" t="s">
        <v>38</v>
      </c>
      <c r="F37" s="16"/>
      <c r="G37" s="114"/>
      <c r="H37" s="173"/>
      <c r="I37" s="5"/>
      <c r="J37" s="5"/>
      <c r="K37" s="5"/>
      <c r="L37" s="5"/>
      <c r="M37" s="5"/>
      <c r="N37" s="5"/>
      <c r="O37" s="5"/>
      <c r="P37" s="5"/>
    </row>
    <row r="38" spans="1:16" ht="15.75" x14ac:dyDescent="0.25">
      <c r="A38" s="58" t="s">
        <v>76</v>
      </c>
      <c r="B38" s="61" t="s">
        <v>77</v>
      </c>
      <c r="C38" s="64">
        <v>30467.64</v>
      </c>
      <c r="D38" s="80">
        <f t="shared" ref="D38:D43" si="0">(C38/$C$45)</f>
        <v>0.8791130282985522</v>
      </c>
      <c r="E38" s="83">
        <v>155822.93</v>
      </c>
      <c r="F38" s="87">
        <f>(E38/E45)</f>
        <v>0.85117476514747958</v>
      </c>
      <c r="G38" s="114"/>
      <c r="H38" s="173"/>
      <c r="I38" s="5"/>
      <c r="J38" s="5"/>
      <c r="K38" s="5"/>
      <c r="L38" s="5"/>
      <c r="M38" s="5"/>
      <c r="N38" s="5"/>
      <c r="O38" s="5"/>
      <c r="P38" s="5"/>
    </row>
    <row r="39" spans="1:16" ht="15.75" x14ac:dyDescent="0.25">
      <c r="A39" s="59" t="s">
        <v>24</v>
      </c>
      <c r="B39" s="62" t="s">
        <v>22</v>
      </c>
      <c r="C39" s="65">
        <v>902.47</v>
      </c>
      <c r="D39" s="67">
        <f t="shared" si="0"/>
        <v>2.6039861789380288E-2</v>
      </c>
      <c r="E39" s="84">
        <v>2242.36</v>
      </c>
      <c r="F39" s="88">
        <f>E39/E45</f>
        <v>1.2248776520734802E-2</v>
      </c>
      <c r="G39" s="114"/>
      <c r="H39" s="173"/>
      <c r="I39" s="5"/>
      <c r="J39" s="5"/>
      <c r="K39" s="5"/>
      <c r="L39" s="5"/>
      <c r="M39" s="5"/>
      <c r="N39" s="5"/>
      <c r="O39" s="5"/>
      <c r="P39" s="5"/>
    </row>
    <row r="40" spans="1:16" ht="15.75" x14ac:dyDescent="0.25">
      <c r="A40" s="59" t="s">
        <v>25</v>
      </c>
      <c r="B40" s="62" t="s">
        <v>23</v>
      </c>
      <c r="C40" s="65">
        <v>2866.66</v>
      </c>
      <c r="D40" s="67">
        <f t="shared" si="0"/>
        <v>8.2714583528698898E-2</v>
      </c>
      <c r="E40" s="84">
        <v>4034.94</v>
      </c>
      <c r="F40" s="88">
        <f>E40/E45</f>
        <v>2.2040652854391659E-2</v>
      </c>
      <c r="G40" s="114"/>
      <c r="H40" s="173"/>
      <c r="I40" s="5"/>
      <c r="J40" s="5"/>
      <c r="K40" s="5"/>
      <c r="L40" s="5"/>
      <c r="M40" s="5"/>
      <c r="N40" s="5"/>
      <c r="O40" s="5"/>
      <c r="P40" s="5"/>
    </row>
    <row r="41" spans="1:16" ht="15.75" x14ac:dyDescent="0.25">
      <c r="A41" s="59" t="s">
        <v>27</v>
      </c>
      <c r="B41" s="62" t="s">
        <v>70</v>
      </c>
      <c r="C41" s="65">
        <f>1241.67-C39</f>
        <v>339.20000000000005</v>
      </c>
      <c r="D41" s="67">
        <f t="shared" si="0"/>
        <v>9.7872739470096452E-3</v>
      </c>
      <c r="E41" s="84">
        <f>3503.62-E39</f>
        <v>1261.2599999999998</v>
      </c>
      <c r="F41" s="88">
        <f>E41/E45</f>
        <v>6.8895680776244542E-3</v>
      </c>
      <c r="G41" s="114"/>
      <c r="H41" s="173"/>
      <c r="I41" s="5"/>
      <c r="J41" s="5"/>
      <c r="K41" s="5"/>
      <c r="L41" s="5"/>
      <c r="M41" s="5"/>
      <c r="N41" s="5"/>
      <c r="O41" s="5"/>
      <c r="P41" s="5"/>
    </row>
    <row r="42" spans="1:16" ht="15.75" x14ac:dyDescent="0.25">
      <c r="A42" s="76" t="s">
        <v>26</v>
      </c>
      <c r="B42" s="153" t="s">
        <v>57</v>
      </c>
      <c r="C42" s="154">
        <v>81.28</v>
      </c>
      <c r="D42" s="67">
        <f t="shared" si="0"/>
        <v>2.3452524363589146E-3</v>
      </c>
      <c r="E42" s="157">
        <v>1466.59</v>
      </c>
      <c r="F42" s="88">
        <f>E42/E45</f>
        <v>8.0111726741221075E-3</v>
      </c>
      <c r="G42" s="114"/>
      <c r="H42" s="173"/>
      <c r="I42" s="5"/>
      <c r="J42" s="5"/>
      <c r="K42" s="5"/>
      <c r="L42" s="5"/>
      <c r="M42" s="5"/>
      <c r="N42" s="5"/>
      <c r="O42" s="5"/>
      <c r="P42" s="5"/>
    </row>
    <row r="43" spans="1:16" ht="16.5" thickBot="1" x14ac:dyDescent="0.3">
      <c r="A43" s="76" t="s">
        <v>81</v>
      </c>
      <c r="B43" s="153" t="s">
        <v>82</v>
      </c>
      <c r="C43" s="154">
        <v>0</v>
      </c>
      <c r="D43" s="128">
        <f t="shared" si="0"/>
        <v>0</v>
      </c>
      <c r="E43" s="157">
        <v>18240</v>
      </c>
      <c r="F43" s="158">
        <f>E43/E45</f>
        <v>9.9635064725647426E-2</v>
      </c>
      <c r="G43" s="114"/>
      <c r="H43" s="173"/>
      <c r="I43" s="5"/>
      <c r="J43" s="5"/>
      <c r="K43" s="5"/>
      <c r="L43" s="5"/>
      <c r="M43" s="5"/>
      <c r="N43" s="5"/>
      <c r="O43" s="5"/>
      <c r="P43" s="5"/>
    </row>
    <row r="44" spans="1:16" ht="9" customHeight="1" x14ac:dyDescent="0.2">
      <c r="A44" s="27"/>
      <c r="B44" s="155"/>
      <c r="C44" s="159"/>
      <c r="D44" s="129"/>
      <c r="E44" s="122"/>
      <c r="F44" s="130"/>
      <c r="H44" s="173"/>
      <c r="I44" s="5"/>
      <c r="J44" s="5"/>
      <c r="K44" s="5"/>
      <c r="L44" s="5"/>
      <c r="M44" s="5"/>
      <c r="N44" s="5"/>
      <c r="O44" s="5"/>
      <c r="P44" s="5"/>
    </row>
    <row r="45" spans="1:16" ht="15.75" x14ac:dyDescent="0.25">
      <c r="A45" s="28"/>
      <c r="B45" s="40" t="s">
        <v>28</v>
      </c>
      <c r="C45" s="126">
        <f>SUM(C38:C43)</f>
        <v>34657.25</v>
      </c>
      <c r="D45" s="42">
        <f>(C45/$C$45)</f>
        <v>1</v>
      </c>
      <c r="E45" s="83">
        <f>SUM(E38:E43)</f>
        <v>183068.08</v>
      </c>
      <c r="F45" s="131">
        <f>(E45/E45)</f>
        <v>1</v>
      </c>
      <c r="H45" s="173"/>
      <c r="I45" s="5"/>
      <c r="J45" s="5"/>
      <c r="K45" s="5"/>
      <c r="L45" s="5"/>
      <c r="M45" s="5"/>
      <c r="N45" s="5"/>
      <c r="O45" s="5"/>
      <c r="P45" s="5"/>
    </row>
    <row r="46" spans="1:16" ht="9" customHeight="1" thickBot="1" x14ac:dyDescent="0.25">
      <c r="A46" s="29"/>
      <c r="B46" s="123"/>
      <c r="C46" s="127"/>
      <c r="D46" s="124"/>
      <c r="E46" s="125"/>
      <c r="F46" s="132"/>
      <c r="H46" s="5"/>
      <c r="I46" s="5"/>
      <c r="J46" s="5"/>
      <c r="K46" s="5"/>
      <c r="L46" s="5"/>
      <c r="M46" s="5"/>
      <c r="N46" s="5"/>
      <c r="O46" s="5"/>
      <c r="P46" s="5"/>
    </row>
    <row r="47" spans="1:16" ht="60" customHeight="1" thickBot="1" x14ac:dyDescent="0.25">
      <c r="A47" s="207" t="s">
        <v>87</v>
      </c>
      <c r="B47" s="207"/>
      <c r="C47" s="207"/>
      <c r="D47" s="207"/>
      <c r="E47" s="207"/>
      <c r="F47" s="207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25">
      <c r="A48" s="192" t="str">
        <f>A31</f>
        <v>CONSELHO REGIONAL DE BIBLIOTECONOMIA - 3ª REGIÃO - CE / PI</v>
      </c>
      <c r="B48" s="193"/>
      <c r="C48" s="193"/>
      <c r="D48" s="193"/>
      <c r="E48" s="193"/>
      <c r="F48" s="89">
        <v>2</v>
      </c>
    </row>
    <row r="49" spans="1:12" ht="15.75" x14ac:dyDescent="0.25">
      <c r="A49" s="203" t="s">
        <v>16</v>
      </c>
      <c r="B49" s="204"/>
      <c r="C49" s="204"/>
      <c r="D49" s="204"/>
      <c r="E49" s="204"/>
      <c r="F49" s="6"/>
    </row>
    <row r="50" spans="1:12" ht="15.75" x14ac:dyDescent="0.25">
      <c r="A50" s="203" t="s">
        <v>79</v>
      </c>
      <c r="B50" s="204"/>
      <c r="C50" s="204"/>
      <c r="D50" s="204"/>
      <c r="E50" s="204"/>
      <c r="F50" s="6"/>
    </row>
    <row r="51" spans="1:12" ht="16.5" thickBot="1" x14ac:dyDescent="0.3">
      <c r="A51" s="205" t="s">
        <v>86</v>
      </c>
      <c r="B51" s="206"/>
      <c r="C51" s="142"/>
      <c r="D51" s="142"/>
      <c r="E51" s="142"/>
      <c r="F51" s="11"/>
    </row>
    <row r="52" spans="1:12" ht="15" x14ac:dyDescent="0.2">
      <c r="A52" s="25"/>
      <c r="B52" s="25"/>
      <c r="C52" s="23" t="s">
        <v>36</v>
      </c>
      <c r="D52" s="25"/>
      <c r="E52" s="23" t="s">
        <v>36</v>
      </c>
      <c r="F52" s="17"/>
      <c r="G52" s="114"/>
      <c r="H52" s="114"/>
    </row>
    <row r="53" spans="1:12" ht="15" x14ac:dyDescent="0.2">
      <c r="A53" s="23" t="s">
        <v>6</v>
      </c>
      <c r="B53" s="23" t="s">
        <v>7</v>
      </c>
      <c r="C53" s="23" t="s">
        <v>34</v>
      </c>
      <c r="D53" s="23" t="s">
        <v>40</v>
      </c>
      <c r="E53" s="23" t="s">
        <v>37</v>
      </c>
      <c r="F53" s="15" t="s">
        <v>39</v>
      </c>
      <c r="G53" s="114"/>
      <c r="H53" s="114"/>
      <c r="I53" s="114"/>
    </row>
    <row r="54" spans="1:12" ht="15.75" thickBot="1" x14ac:dyDescent="0.25">
      <c r="A54" s="24"/>
      <c r="B54" s="24"/>
      <c r="C54" s="77" t="s">
        <v>35</v>
      </c>
      <c r="D54" s="24"/>
      <c r="E54" s="77" t="s">
        <v>38</v>
      </c>
      <c r="F54" s="16"/>
      <c r="G54" s="114"/>
      <c r="H54" s="114"/>
      <c r="I54" s="114"/>
    </row>
    <row r="55" spans="1:12" ht="15.75" x14ac:dyDescent="0.25">
      <c r="A55" s="58" t="s">
        <v>0</v>
      </c>
      <c r="B55" s="61" t="s">
        <v>8</v>
      </c>
      <c r="C55" s="133">
        <v>8695.9</v>
      </c>
      <c r="D55" s="80">
        <f t="shared" ref="D55:D61" si="1">(C55/$C$63)</f>
        <v>0.26397191228843447</v>
      </c>
      <c r="E55" s="151">
        <v>26680.15</v>
      </c>
      <c r="F55" s="81">
        <f>E55/E63</f>
        <v>0.24978389788577093</v>
      </c>
      <c r="G55" s="114"/>
      <c r="H55" s="114"/>
      <c r="I55" s="114"/>
    </row>
    <row r="56" spans="1:12" ht="15.75" x14ac:dyDescent="0.25">
      <c r="A56" s="59" t="s">
        <v>2</v>
      </c>
      <c r="B56" s="62" t="s">
        <v>58</v>
      </c>
      <c r="C56" s="65">
        <v>3400</v>
      </c>
      <c r="D56" s="67">
        <f t="shared" si="1"/>
        <v>0.10321007621760568</v>
      </c>
      <c r="E56" s="152">
        <v>7600</v>
      </c>
      <c r="F56" s="56">
        <f>E56/E63</f>
        <v>7.1152434447777052E-2</v>
      </c>
      <c r="G56" s="114"/>
      <c r="H56" s="114"/>
      <c r="I56" s="114"/>
    </row>
    <row r="57" spans="1:12" ht="15.75" x14ac:dyDescent="0.25">
      <c r="A57" s="59" t="s">
        <v>1</v>
      </c>
      <c r="B57" s="62" t="s">
        <v>9</v>
      </c>
      <c r="C57" s="65">
        <v>1204.8</v>
      </c>
      <c r="D57" s="67">
        <f t="shared" si="1"/>
        <v>3.6572794066756273E-2</v>
      </c>
      <c r="E57" s="151">
        <v>2328.21</v>
      </c>
      <c r="F57" s="56">
        <f>E57/E63</f>
        <v>2.1797080184955134E-2</v>
      </c>
      <c r="G57" s="114"/>
      <c r="H57" s="114"/>
      <c r="I57" s="114"/>
    </row>
    <row r="58" spans="1:12" ht="15.75" x14ac:dyDescent="0.25">
      <c r="A58" s="59" t="s">
        <v>3</v>
      </c>
      <c r="B58" s="62" t="s">
        <v>59</v>
      </c>
      <c r="C58" s="65">
        <f>2250</f>
        <v>2250</v>
      </c>
      <c r="D58" s="67">
        <f t="shared" si="1"/>
        <v>6.830078573223905E-2</v>
      </c>
      <c r="E58" s="152">
        <f>6750+200</f>
        <v>6950</v>
      </c>
      <c r="F58" s="56">
        <f>E58/E63</f>
        <v>6.5067028870006649E-2</v>
      </c>
      <c r="G58" s="114"/>
      <c r="H58" s="114"/>
      <c r="I58" s="114"/>
    </row>
    <row r="59" spans="1:12" ht="15.75" x14ac:dyDescent="0.25">
      <c r="A59" s="59" t="s">
        <v>4</v>
      </c>
      <c r="B59" s="62" t="s">
        <v>60</v>
      </c>
      <c r="C59" s="65">
        <f>13904.37-C56-C58+398.75+300</f>
        <v>8953.1200000000008</v>
      </c>
      <c r="D59" s="67">
        <f t="shared" si="1"/>
        <v>0.2717800581133441</v>
      </c>
      <c r="E59" s="151">
        <f>34588.18-E56-E58+1409.95+900</f>
        <v>22348.13</v>
      </c>
      <c r="F59" s="56">
        <f>E59/E63</f>
        <v>0.20922682300728948</v>
      </c>
      <c r="G59" s="114"/>
      <c r="H59" s="114"/>
      <c r="I59" s="114"/>
    </row>
    <row r="60" spans="1:12" ht="15.75" x14ac:dyDescent="0.25">
      <c r="A60" s="117" t="s">
        <v>68</v>
      </c>
      <c r="B60" s="118" t="s">
        <v>69</v>
      </c>
      <c r="C60" s="119">
        <v>8438.7000000000007</v>
      </c>
      <c r="D60" s="120">
        <f t="shared" si="1"/>
        <v>0.25616437358162036</v>
      </c>
      <c r="E60" s="152">
        <v>40646.44</v>
      </c>
      <c r="F60" s="121">
        <f>E60/E63</f>
        <v>0.38053857337309255</v>
      </c>
      <c r="G60" s="114"/>
      <c r="H60" s="114"/>
      <c r="I60" s="114"/>
    </row>
    <row r="61" spans="1:12" ht="16.5" thickBot="1" x14ac:dyDescent="0.3">
      <c r="A61" s="76" t="s">
        <v>5</v>
      </c>
      <c r="B61" s="153" t="s">
        <v>44</v>
      </c>
      <c r="C61" s="154">
        <v>0</v>
      </c>
      <c r="D61" s="128">
        <f t="shared" si="1"/>
        <v>0</v>
      </c>
      <c r="E61" s="176">
        <v>260</v>
      </c>
      <c r="F61" s="140">
        <f>E61/E63</f>
        <v>2.4341622311081627E-3</v>
      </c>
      <c r="G61" s="114"/>
      <c r="H61" s="114"/>
      <c r="I61" s="114"/>
    </row>
    <row r="62" spans="1:12" ht="9" customHeight="1" x14ac:dyDescent="0.2">
      <c r="A62" s="27"/>
      <c r="B62" s="155"/>
      <c r="C62" s="156"/>
      <c r="D62" s="129"/>
      <c r="E62" s="122"/>
      <c r="F62" s="129"/>
      <c r="G62" s="114"/>
      <c r="L62" s="73"/>
    </row>
    <row r="63" spans="1:12" ht="16.5" customHeight="1" x14ac:dyDescent="0.25">
      <c r="A63" s="28"/>
      <c r="B63" s="40" t="s">
        <v>11</v>
      </c>
      <c r="C63" s="41">
        <f>SUM(C55:C61)</f>
        <v>32942.520000000004</v>
      </c>
      <c r="D63" s="42">
        <f>(C63/$C$63)</f>
        <v>1</v>
      </c>
      <c r="E63" s="151">
        <f>SUM(E55:E61)</f>
        <v>106812.93000000001</v>
      </c>
      <c r="F63" s="87">
        <f>E63/E63</f>
        <v>1</v>
      </c>
      <c r="G63" s="114"/>
    </row>
    <row r="64" spans="1:12" ht="9" customHeight="1" thickBot="1" x14ac:dyDescent="0.25">
      <c r="A64" s="29"/>
      <c r="B64" s="24"/>
      <c r="C64" s="30"/>
      <c r="D64" s="39"/>
      <c r="E64" s="16"/>
      <c r="F64" s="16"/>
    </row>
    <row r="65" spans="1:8" ht="60" customHeight="1" thickBot="1" x14ac:dyDescent="0.25">
      <c r="A65" s="207" t="s">
        <v>88</v>
      </c>
      <c r="B65" s="207"/>
      <c r="C65" s="207"/>
      <c r="D65" s="207"/>
      <c r="E65" s="207"/>
      <c r="F65" s="207"/>
    </row>
    <row r="66" spans="1:8" ht="15.75" x14ac:dyDescent="0.25">
      <c r="A66" s="192" t="str">
        <f>A48</f>
        <v>CONSELHO REGIONAL DE BIBLIOTECONOMIA - 3ª REGIÃO - CE / PI</v>
      </c>
      <c r="B66" s="193"/>
      <c r="C66" s="193"/>
      <c r="D66" s="193"/>
      <c r="E66" s="193"/>
      <c r="F66" s="82">
        <v>3</v>
      </c>
    </row>
    <row r="67" spans="1:8" ht="15.75" x14ac:dyDescent="0.25">
      <c r="A67" s="203" t="s">
        <v>80</v>
      </c>
      <c r="B67" s="204"/>
      <c r="C67" s="204"/>
      <c r="D67" s="204"/>
      <c r="E67" s="204"/>
      <c r="F67" s="6"/>
    </row>
    <row r="68" spans="1:8" ht="15.75" x14ac:dyDescent="0.25">
      <c r="A68" s="203" t="s">
        <v>30</v>
      </c>
      <c r="B68" s="204"/>
      <c r="C68" s="204"/>
      <c r="D68" s="204"/>
      <c r="E68" s="204"/>
      <c r="F68" s="6"/>
    </row>
    <row r="69" spans="1:8" ht="16.5" thickBot="1" x14ac:dyDescent="0.3">
      <c r="A69" s="205" t="str">
        <f>+A51</f>
        <v>REFERÊNCIA: MARÇO</v>
      </c>
      <c r="B69" s="206"/>
      <c r="C69" s="206"/>
      <c r="D69" s="206"/>
      <c r="E69" s="206"/>
      <c r="F69" s="11"/>
    </row>
    <row r="70" spans="1:8" ht="15" x14ac:dyDescent="0.2">
      <c r="A70" s="20"/>
      <c r="B70" s="25"/>
      <c r="C70" s="103" t="s">
        <v>36</v>
      </c>
      <c r="D70" s="25"/>
      <c r="E70" s="105" t="s">
        <v>36</v>
      </c>
      <c r="F70" s="17"/>
    </row>
    <row r="71" spans="1:8" ht="15.75" x14ac:dyDescent="0.25">
      <c r="A71" s="31" t="s">
        <v>12</v>
      </c>
      <c r="B71" s="23" t="s">
        <v>7</v>
      </c>
      <c r="C71" s="103" t="s">
        <v>34</v>
      </c>
      <c r="D71" s="23" t="s">
        <v>15</v>
      </c>
      <c r="E71" s="105" t="s">
        <v>37</v>
      </c>
      <c r="F71" s="97" t="s">
        <v>39</v>
      </c>
    </row>
    <row r="72" spans="1:8" ht="15.75" thickBot="1" x14ac:dyDescent="0.25">
      <c r="A72" s="21"/>
      <c r="B72" s="24"/>
      <c r="C72" s="104" t="s">
        <v>35</v>
      </c>
      <c r="D72" s="24"/>
      <c r="E72" s="106" t="s">
        <v>35</v>
      </c>
      <c r="F72" s="16"/>
    </row>
    <row r="73" spans="1:8" ht="15" x14ac:dyDescent="0.2">
      <c r="A73" s="58">
        <v>1</v>
      </c>
      <c r="B73" s="61" t="s">
        <v>18</v>
      </c>
      <c r="C73" s="64">
        <v>4956.3100000000004</v>
      </c>
      <c r="D73" s="66">
        <f>(C73/$C$77)</f>
        <v>0.56995940615692464</v>
      </c>
      <c r="E73" s="100">
        <v>15071.64</v>
      </c>
      <c r="F73" s="101">
        <f>E73/C63</f>
        <v>0.45751326856597485</v>
      </c>
      <c r="G73" s="114"/>
    </row>
    <row r="74" spans="1:8" ht="15" x14ac:dyDescent="0.2">
      <c r="A74" s="59">
        <v>2</v>
      </c>
      <c r="B74" s="62" t="s">
        <v>19</v>
      </c>
      <c r="C74" s="65">
        <v>1909.82</v>
      </c>
      <c r="D74" s="67">
        <f>(C74/$C$77)</f>
        <v>0.21962304074333883</v>
      </c>
      <c r="E74" s="99">
        <v>5784.7</v>
      </c>
      <c r="F74" s="102">
        <f>E74/C63</f>
        <v>0.17559980232234812</v>
      </c>
      <c r="G74" s="114"/>
      <c r="H74" s="115"/>
    </row>
    <row r="75" spans="1:8" ht="15.75" thickBot="1" x14ac:dyDescent="0.25">
      <c r="A75" s="59">
        <v>3</v>
      </c>
      <c r="B75" s="62" t="s">
        <v>61</v>
      </c>
      <c r="C75" s="65">
        <v>1829.77</v>
      </c>
      <c r="D75" s="67">
        <f>(C75/$C$77)</f>
        <v>0.21041755309973667</v>
      </c>
      <c r="E75" s="99">
        <v>5823.81</v>
      </c>
      <c r="F75" s="102">
        <f>E75/C63</f>
        <v>0.17678702175789829</v>
      </c>
      <c r="G75" s="114"/>
    </row>
    <row r="76" spans="1:8" ht="9" customHeight="1" x14ac:dyDescent="0.2">
      <c r="A76" s="160"/>
      <c r="B76" s="22"/>
      <c r="C76" s="133"/>
      <c r="D76" s="80"/>
      <c r="E76" s="161"/>
      <c r="F76" s="14"/>
      <c r="G76" s="114"/>
    </row>
    <row r="77" spans="1:8" ht="15.75" x14ac:dyDescent="0.25">
      <c r="A77" s="47"/>
      <c r="B77" s="40" t="s">
        <v>13</v>
      </c>
      <c r="C77" s="41">
        <f>IF(SUM(C73:C75)&lt;&gt;(C55),"DIFERENTE",(SUM(C73:C75)))</f>
        <v>8695.9</v>
      </c>
      <c r="D77" s="42">
        <f>(C77/$C$77)</f>
        <v>1</v>
      </c>
      <c r="E77" s="109">
        <f>E73+E74+E75</f>
        <v>26680.15</v>
      </c>
      <c r="F77" s="87">
        <f>E77/E77</f>
        <v>1</v>
      </c>
      <c r="G77" s="114"/>
    </row>
    <row r="78" spans="1:8" ht="9" customHeight="1" thickBot="1" x14ac:dyDescent="0.25">
      <c r="A78" s="52"/>
      <c r="B78" s="24"/>
      <c r="C78" s="30"/>
      <c r="D78" s="39"/>
      <c r="E78" s="39"/>
      <c r="F78" s="16"/>
      <c r="G78" s="114"/>
    </row>
    <row r="79" spans="1:8" ht="9.75" customHeight="1" thickBot="1" x14ac:dyDescent="0.25">
      <c r="A79" s="47"/>
      <c r="B79" s="25"/>
      <c r="C79" s="25"/>
      <c r="D79" s="51"/>
      <c r="E79" s="143">
        <f>E55-E77</f>
        <v>0</v>
      </c>
      <c r="F79" s="17"/>
    </row>
    <row r="80" spans="1:8" ht="16.5" thickBot="1" x14ac:dyDescent="0.3">
      <c r="A80" s="47"/>
      <c r="B80" s="23" t="s">
        <v>14</v>
      </c>
      <c r="C80" s="26">
        <f>+$C$63</f>
        <v>32942.520000000004</v>
      </c>
      <c r="D80" s="98">
        <f>C77/C80</f>
        <v>0.26397191228843447</v>
      </c>
      <c r="E80" s="50"/>
      <c r="F80" s="42">
        <f>E77/E63</f>
        <v>0.24978389788577093</v>
      </c>
    </row>
    <row r="81" spans="1:6" ht="9" customHeight="1" thickBot="1" x14ac:dyDescent="0.25">
      <c r="A81" s="52"/>
      <c r="B81" s="24"/>
      <c r="C81" s="24"/>
      <c r="D81" s="29"/>
      <c r="E81" s="53"/>
      <c r="F81" s="16"/>
    </row>
    <row r="82" spans="1:6" ht="24.75" customHeight="1" thickBot="1" x14ac:dyDescent="0.25"/>
    <row r="83" spans="1:6" ht="15.75" x14ac:dyDescent="0.25">
      <c r="A83" s="192" t="str">
        <f>A48</f>
        <v>CONSELHO REGIONAL DE BIBLIOTECONOMIA - 3ª REGIÃO - CE / PI</v>
      </c>
      <c r="B83" s="193"/>
      <c r="C83" s="193"/>
      <c r="D83" s="193"/>
      <c r="E83" s="193"/>
      <c r="F83" s="82">
        <v>4</v>
      </c>
    </row>
    <row r="84" spans="1:6" ht="15.75" x14ac:dyDescent="0.25">
      <c r="A84" s="203" t="str">
        <f>A67</f>
        <v>GRUPO DE DESPESAS - EXERCÍCIO 2017</v>
      </c>
      <c r="B84" s="204"/>
      <c r="C84" s="204"/>
      <c r="D84" s="204"/>
      <c r="E84" s="204"/>
      <c r="F84" s="6"/>
    </row>
    <row r="85" spans="1:6" ht="15.75" x14ac:dyDescent="0.25">
      <c r="A85" s="203" t="s">
        <v>31</v>
      </c>
      <c r="B85" s="204"/>
      <c r="C85" s="204"/>
      <c r="D85" s="204"/>
      <c r="E85" s="204"/>
      <c r="F85" s="6"/>
    </row>
    <row r="86" spans="1:6" ht="16.5" thickBot="1" x14ac:dyDescent="0.3">
      <c r="A86" s="205" t="str">
        <f>+A69</f>
        <v>REFERÊNCIA: MARÇO</v>
      </c>
      <c r="B86" s="206"/>
      <c r="C86" s="206"/>
      <c r="D86" s="206"/>
      <c r="E86" s="206"/>
      <c r="F86" s="11"/>
    </row>
    <row r="87" spans="1:6" ht="15" x14ac:dyDescent="0.2">
      <c r="A87" s="20"/>
      <c r="B87" s="25"/>
      <c r="C87" s="23" t="s">
        <v>36</v>
      </c>
      <c r="D87" s="25"/>
      <c r="E87" s="32" t="s">
        <v>36</v>
      </c>
      <c r="F87" s="17"/>
    </row>
    <row r="88" spans="1:6" ht="15.75" x14ac:dyDescent="0.25">
      <c r="A88" s="31" t="s">
        <v>12</v>
      </c>
      <c r="B88" s="23" t="s">
        <v>7</v>
      </c>
      <c r="C88" s="23" t="s">
        <v>34</v>
      </c>
      <c r="D88" s="23" t="s">
        <v>15</v>
      </c>
      <c r="E88" s="107" t="s">
        <v>37</v>
      </c>
      <c r="F88" s="40" t="s">
        <v>39</v>
      </c>
    </row>
    <row r="89" spans="1:6" ht="15.75" thickBot="1" x14ac:dyDescent="0.25">
      <c r="A89" s="21"/>
      <c r="B89" s="24"/>
      <c r="C89" s="77" t="s">
        <v>35</v>
      </c>
      <c r="D89" s="24"/>
      <c r="E89" s="108" t="s">
        <v>35</v>
      </c>
      <c r="F89" s="16"/>
    </row>
    <row r="90" spans="1:6" ht="15.75" x14ac:dyDescent="0.25">
      <c r="A90" s="149">
        <v>1</v>
      </c>
      <c r="B90" s="180" t="s">
        <v>50</v>
      </c>
      <c r="C90" s="181">
        <v>2400</v>
      </c>
      <c r="D90" s="184">
        <f>(C90/$C$97)</f>
        <v>7.2854171447721661E-2</v>
      </c>
      <c r="E90" s="181">
        <v>5000</v>
      </c>
      <c r="F90" s="80">
        <f>E90/C63</f>
        <v>0.15177952384942012</v>
      </c>
    </row>
    <row r="91" spans="1:6" ht="15.75" x14ac:dyDescent="0.25">
      <c r="A91" s="59">
        <v>2</v>
      </c>
      <c r="B91" s="182" t="s">
        <v>78</v>
      </c>
      <c r="C91" s="70">
        <v>0</v>
      </c>
      <c r="D91" s="183">
        <f>(C91/$C$97)</f>
        <v>0</v>
      </c>
      <c r="E91" s="70">
        <v>1600</v>
      </c>
      <c r="F91" s="67">
        <f>E91/C63</f>
        <v>4.8569447631814436E-2</v>
      </c>
    </row>
    <row r="92" spans="1:6" ht="16.5" thickBot="1" x14ac:dyDescent="0.3">
      <c r="A92" s="60">
        <v>3</v>
      </c>
      <c r="B92" s="134" t="s">
        <v>71</v>
      </c>
      <c r="C92" s="71">
        <v>1000</v>
      </c>
      <c r="D92" s="179">
        <f>(C92/$C$97)</f>
        <v>3.0355904769884024E-2</v>
      </c>
      <c r="E92" s="71">
        <v>1000</v>
      </c>
      <c r="F92" s="68">
        <f>E92/C63</f>
        <v>3.0355904769884024E-2</v>
      </c>
    </row>
    <row r="93" spans="1:6" ht="9" customHeight="1" x14ac:dyDescent="0.2">
      <c r="A93" s="47"/>
      <c r="B93" s="25"/>
      <c r="C93" s="163">
        <v>0</v>
      </c>
      <c r="D93" s="80"/>
      <c r="E93" s="165"/>
      <c r="F93" s="17"/>
    </row>
    <row r="94" spans="1:6" ht="16.5" thickBot="1" x14ac:dyDescent="0.3">
      <c r="A94" s="47"/>
      <c r="B94" s="40" t="s">
        <v>13</v>
      </c>
      <c r="C94" s="126">
        <f>IF(SUM(C90:C92)&lt;&gt;(C56),"DIFERENTE",(SUM(C90:C92)))</f>
        <v>3400</v>
      </c>
      <c r="D94" s="179">
        <f>(C94/$C$97)</f>
        <v>0.10321007621760568</v>
      </c>
      <c r="E94" s="109">
        <f>SUM(E90:E92)</f>
        <v>7600</v>
      </c>
      <c r="F94" s="42">
        <f>E91/E60</f>
        <v>3.9363840966146112E-2</v>
      </c>
    </row>
    <row r="95" spans="1:6" ht="9" customHeight="1" thickBot="1" x14ac:dyDescent="0.25">
      <c r="A95" s="47"/>
      <c r="B95" s="24"/>
      <c r="C95" s="164"/>
      <c r="D95" s="39"/>
      <c r="E95" s="166"/>
      <c r="F95" s="16"/>
    </row>
    <row r="96" spans="1:6" ht="9" customHeight="1" x14ac:dyDescent="0.2">
      <c r="A96" s="47"/>
      <c r="B96" s="22"/>
      <c r="C96" s="22"/>
      <c r="D96" s="51"/>
      <c r="E96" s="50"/>
      <c r="F96" s="14"/>
    </row>
    <row r="97" spans="1:8" ht="15.75" x14ac:dyDescent="0.25">
      <c r="A97" s="47"/>
      <c r="B97" s="23" t="s">
        <v>14</v>
      </c>
      <c r="C97" s="26">
        <f>+$C$63</f>
        <v>32942.520000000004</v>
      </c>
      <c r="D97" s="48">
        <f>(C94/$C$97)</f>
        <v>0.10321007621760568</v>
      </c>
      <c r="E97" s="147">
        <f>E56-E94</f>
        <v>0</v>
      </c>
      <c r="F97" s="42">
        <f>E94/E63</f>
        <v>7.1152434447777052E-2</v>
      </c>
    </row>
    <row r="98" spans="1:8" ht="9" customHeight="1" thickBot="1" x14ac:dyDescent="0.25">
      <c r="A98" s="52"/>
      <c r="B98" s="24"/>
      <c r="C98" s="24"/>
      <c r="D98" s="29"/>
      <c r="E98" s="53"/>
      <c r="F98" s="16"/>
    </row>
    <row r="99" spans="1:8" ht="24" customHeight="1" thickBot="1" x14ac:dyDescent="0.25">
      <c r="A99" s="54"/>
      <c r="B99" s="54"/>
      <c r="C99" s="54"/>
      <c r="D99" s="54"/>
      <c r="E99" s="54"/>
    </row>
    <row r="100" spans="1:8" ht="15.75" x14ac:dyDescent="0.25">
      <c r="A100" s="192" t="str">
        <f>A48</f>
        <v>CONSELHO REGIONAL DE BIBLIOTECONOMIA - 3ª REGIÃO - CE / PI</v>
      </c>
      <c r="B100" s="193"/>
      <c r="C100" s="193"/>
      <c r="D100" s="193"/>
      <c r="E100" s="193"/>
      <c r="F100" s="82">
        <v>5</v>
      </c>
    </row>
    <row r="101" spans="1:8" ht="15.75" x14ac:dyDescent="0.25">
      <c r="A101" s="203" t="str">
        <f>$A$67</f>
        <v>GRUPO DE DESPESAS - EXERCÍCIO 2017</v>
      </c>
      <c r="B101" s="204"/>
      <c r="C101" s="204"/>
      <c r="D101" s="204"/>
      <c r="E101" s="204"/>
      <c r="F101" s="6"/>
    </row>
    <row r="102" spans="1:8" ht="15.75" x14ac:dyDescent="0.25">
      <c r="A102" s="203" t="s">
        <v>33</v>
      </c>
      <c r="B102" s="204"/>
      <c r="C102" s="204"/>
      <c r="D102" s="204"/>
      <c r="E102" s="204"/>
      <c r="F102" s="6"/>
    </row>
    <row r="103" spans="1:8" ht="16.5" thickBot="1" x14ac:dyDescent="0.3">
      <c r="A103" s="205" t="str">
        <f>+A86</f>
        <v>REFERÊNCIA: MARÇO</v>
      </c>
      <c r="B103" s="206"/>
      <c r="C103" s="206"/>
      <c r="D103" s="206"/>
      <c r="E103" s="206"/>
      <c r="F103" s="11"/>
    </row>
    <row r="104" spans="1:8" ht="15" x14ac:dyDescent="0.2">
      <c r="A104" s="148"/>
      <c r="B104" s="22"/>
      <c r="C104" s="149" t="s">
        <v>36</v>
      </c>
      <c r="D104" s="22"/>
      <c r="E104" s="150" t="s">
        <v>36</v>
      </c>
      <c r="F104" s="14"/>
    </row>
    <row r="105" spans="1:8" ht="15.75" x14ac:dyDescent="0.25">
      <c r="A105" s="31" t="s">
        <v>12</v>
      </c>
      <c r="B105" s="23" t="s">
        <v>7</v>
      </c>
      <c r="C105" s="23" t="s">
        <v>34</v>
      </c>
      <c r="D105" s="23" t="s">
        <v>15</v>
      </c>
      <c r="E105" s="32" t="s">
        <v>37</v>
      </c>
      <c r="F105" s="40" t="s">
        <v>39</v>
      </c>
    </row>
    <row r="106" spans="1:8" ht="15.75" thickBot="1" x14ac:dyDescent="0.25">
      <c r="A106" s="21"/>
      <c r="B106" s="24"/>
      <c r="C106" s="77" t="s">
        <v>35</v>
      </c>
      <c r="D106" s="24"/>
      <c r="E106" s="108" t="s">
        <v>35</v>
      </c>
      <c r="F106" s="16"/>
    </row>
    <row r="107" spans="1:8" ht="15" x14ac:dyDescent="0.2">
      <c r="A107" s="58">
        <v>1</v>
      </c>
      <c r="B107" s="61" t="s">
        <v>62</v>
      </c>
      <c r="C107" s="69">
        <v>2250</v>
      </c>
      <c r="D107" s="66">
        <f>(C107/$C$112)</f>
        <v>1</v>
      </c>
      <c r="E107" s="69">
        <v>6750</v>
      </c>
      <c r="F107" s="66">
        <f>E107/C63</f>
        <v>0.20490235719671718</v>
      </c>
      <c r="G107" s="114"/>
      <c r="H107" s="116"/>
    </row>
    <row r="108" spans="1:8" ht="15" x14ac:dyDescent="0.2">
      <c r="A108" s="76">
        <v>2</v>
      </c>
      <c r="B108" s="62" t="s">
        <v>52</v>
      </c>
      <c r="C108" s="70">
        <v>0</v>
      </c>
      <c r="D108" s="67">
        <f>(C108/$C$112)</f>
        <v>0</v>
      </c>
      <c r="E108" s="70">
        <v>0</v>
      </c>
      <c r="F108" s="67">
        <f>E108/C63</f>
        <v>0</v>
      </c>
      <c r="G108" s="114"/>
      <c r="H108" s="116"/>
    </row>
    <row r="109" spans="1:8" ht="15" x14ac:dyDescent="0.2">
      <c r="A109" s="76">
        <v>3</v>
      </c>
      <c r="B109" s="153" t="s">
        <v>72</v>
      </c>
      <c r="C109" s="167">
        <v>0</v>
      </c>
      <c r="D109" s="67">
        <f>(C109/$C$112)</f>
        <v>0</v>
      </c>
      <c r="E109" s="167">
        <v>0</v>
      </c>
      <c r="F109" s="67">
        <f>E109/C63</f>
        <v>0</v>
      </c>
      <c r="G109" s="114"/>
      <c r="H109" s="116"/>
    </row>
    <row r="110" spans="1:8" ht="15.75" thickBot="1" x14ac:dyDescent="0.25">
      <c r="A110" s="60">
        <v>4</v>
      </c>
      <c r="B110" s="63" t="s">
        <v>63</v>
      </c>
      <c r="C110" s="71">
        <v>0</v>
      </c>
      <c r="D110" s="68">
        <f>(C110/$C$112)</f>
        <v>0</v>
      </c>
      <c r="E110" s="71">
        <v>200</v>
      </c>
      <c r="F110" s="39">
        <f>E110/C63</f>
        <v>6.0711809539768045E-3</v>
      </c>
      <c r="G110" s="114"/>
    </row>
    <row r="111" spans="1:8" ht="9" customHeight="1" x14ac:dyDescent="0.2">
      <c r="A111" s="47"/>
      <c r="B111" s="25"/>
      <c r="C111" s="135">
        <v>0</v>
      </c>
      <c r="D111" s="38"/>
      <c r="E111" s="135">
        <f>SUM(E107:E110)-E112</f>
        <v>0</v>
      </c>
      <c r="F111" s="17"/>
      <c r="G111" s="114"/>
      <c r="H111" s="114"/>
    </row>
    <row r="112" spans="1:8" ht="15.75" x14ac:dyDescent="0.25">
      <c r="A112" s="47"/>
      <c r="B112" s="40" t="s">
        <v>13</v>
      </c>
      <c r="C112" s="151">
        <f>IF(SUM(C107:C110)&lt;&gt;C58,"DIFERENTE",(SUM(C107:C110)))</f>
        <v>2250</v>
      </c>
      <c r="D112" s="42">
        <f>(C112/$C$112)</f>
        <v>1</v>
      </c>
      <c r="E112" s="109">
        <f>SUM(E107:E110)</f>
        <v>6950</v>
      </c>
      <c r="F112" s="42">
        <f>E112/E112</f>
        <v>1</v>
      </c>
      <c r="H112" s="114"/>
    </row>
    <row r="113" spans="1:8" ht="9" customHeight="1" thickBot="1" x14ac:dyDescent="0.25">
      <c r="A113" s="47"/>
      <c r="B113" s="24"/>
      <c r="C113" s="49"/>
      <c r="D113" s="39"/>
      <c r="E113" s="49"/>
      <c r="F113" s="16"/>
      <c r="H113" s="114"/>
    </row>
    <row r="114" spans="1:8" ht="9" customHeight="1" x14ac:dyDescent="0.2">
      <c r="A114" s="47"/>
      <c r="B114" s="22"/>
      <c r="C114" s="22"/>
      <c r="D114" s="27"/>
      <c r="E114" s="147">
        <f>E58-E112</f>
        <v>0</v>
      </c>
      <c r="F114" s="17"/>
    </row>
    <row r="115" spans="1:8" ht="15.75" x14ac:dyDescent="0.25">
      <c r="A115" s="47"/>
      <c r="B115" s="23" t="s">
        <v>14</v>
      </c>
      <c r="C115" s="46">
        <f>+$C$63</f>
        <v>32942.520000000004</v>
      </c>
      <c r="D115" s="111">
        <f>(C112/C115)</f>
        <v>6.830078573223905E-2</v>
      </c>
      <c r="E115" s="50"/>
      <c r="F115" s="42">
        <f>C112/E63</f>
        <v>2.1064865461512945E-2</v>
      </c>
    </row>
    <row r="116" spans="1:8" ht="9" customHeight="1" thickBot="1" x14ac:dyDescent="0.25">
      <c r="A116" s="52"/>
      <c r="B116" s="24"/>
      <c r="C116" s="24"/>
      <c r="D116" s="29"/>
      <c r="E116" s="53"/>
      <c r="F116" s="16"/>
    </row>
    <row r="117" spans="1:8" ht="24" customHeight="1" thickBot="1" x14ac:dyDescent="0.25"/>
    <row r="118" spans="1:8" ht="15.75" x14ac:dyDescent="0.25">
      <c r="A118" s="192" t="str">
        <f>A100</f>
        <v>CONSELHO REGIONAL DE BIBLIOTECONOMIA - 3ª REGIÃO - CE / PI</v>
      </c>
      <c r="B118" s="193"/>
      <c r="C118" s="193"/>
      <c r="D118" s="193"/>
      <c r="E118" s="193"/>
      <c r="F118" s="82">
        <v>6</v>
      </c>
    </row>
    <row r="119" spans="1:8" ht="15.75" x14ac:dyDescent="0.25">
      <c r="A119" s="203" t="str">
        <f>$A$67</f>
        <v>GRUPO DE DESPESAS - EXERCÍCIO 2017</v>
      </c>
      <c r="B119" s="204"/>
      <c r="C119" s="204"/>
      <c r="D119" s="204"/>
      <c r="E119" s="204"/>
      <c r="F119" s="6"/>
    </row>
    <row r="120" spans="1:8" ht="15.75" x14ac:dyDescent="0.25">
      <c r="A120" s="203" t="s">
        <v>32</v>
      </c>
      <c r="B120" s="204"/>
      <c r="C120" s="204"/>
      <c r="D120" s="204"/>
      <c r="E120" s="204"/>
      <c r="F120" s="6"/>
    </row>
    <row r="121" spans="1:8" ht="16.5" thickBot="1" x14ac:dyDescent="0.3">
      <c r="A121" s="205" t="str">
        <f>+A103</f>
        <v>REFERÊNCIA: MARÇO</v>
      </c>
      <c r="B121" s="206"/>
      <c r="C121" s="206"/>
      <c r="D121" s="206"/>
      <c r="E121" s="206"/>
      <c r="F121" s="11"/>
    </row>
    <row r="122" spans="1:8" ht="15" x14ac:dyDescent="0.2">
      <c r="A122" s="20"/>
      <c r="B122" s="25"/>
      <c r="C122" s="23" t="s">
        <v>49</v>
      </c>
      <c r="D122" s="25"/>
      <c r="E122" s="32" t="s">
        <v>49</v>
      </c>
      <c r="F122" s="17"/>
      <c r="H122" s="114"/>
    </row>
    <row r="123" spans="1:8" ht="15.75" x14ac:dyDescent="0.25">
      <c r="A123" s="31" t="s">
        <v>12</v>
      </c>
      <c r="B123" s="23" t="s">
        <v>7</v>
      </c>
      <c r="C123" s="23" t="s">
        <v>43</v>
      </c>
      <c r="D123" s="23" t="s">
        <v>15</v>
      </c>
      <c r="E123" s="32" t="s">
        <v>37</v>
      </c>
      <c r="F123" s="112" t="s">
        <v>39</v>
      </c>
      <c r="H123" s="114"/>
    </row>
    <row r="124" spans="1:8" ht="15.75" thickBot="1" x14ac:dyDescent="0.25">
      <c r="A124" s="21"/>
      <c r="B124" s="24"/>
      <c r="C124" s="77" t="s">
        <v>35</v>
      </c>
      <c r="D124" s="24"/>
      <c r="E124" s="108" t="s">
        <v>35</v>
      </c>
      <c r="F124" s="17"/>
      <c r="H124" s="114"/>
    </row>
    <row r="125" spans="1:8" x14ac:dyDescent="0.2">
      <c r="A125" s="37">
        <v>1</v>
      </c>
      <c r="B125" s="96" t="s">
        <v>64</v>
      </c>
      <c r="C125" s="139">
        <v>1184.45</v>
      </c>
      <c r="D125" s="140">
        <f t="shared" ref="D125:D135" si="2">(C125/$C$137)</f>
        <v>0.13229466375967261</v>
      </c>
      <c r="E125" s="141">
        <v>3629.08</v>
      </c>
      <c r="F125" s="110">
        <f>E125/C63</f>
        <v>0.11016400688229071</v>
      </c>
      <c r="G125" s="114"/>
      <c r="H125" s="114"/>
    </row>
    <row r="126" spans="1:8" x14ac:dyDescent="0.2">
      <c r="A126" s="37">
        <v>2</v>
      </c>
      <c r="B126" s="187" t="s">
        <v>84</v>
      </c>
      <c r="C126" s="139">
        <v>0</v>
      </c>
      <c r="D126" s="140">
        <f t="shared" si="2"/>
        <v>0</v>
      </c>
      <c r="E126" s="141">
        <v>2395</v>
      </c>
      <c r="F126" s="56">
        <f>E126/C63</f>
        <v>7.2702391923872234E-2</v>
      </c>
      <c r="G126" s="114"/>
      <c r="H126" s="114"/>
    </row>
    <row r="127" spans="1:8" x14ac:dyDescent="0.2">
      <c r="A127" s="37">
        <v>3</v>
      </c>
      <c r="B127" s="96" t="s">
        <v>67</v>
      </c>
      <c r="C127" s="139">
        <v>574.79999999999995</v>
      </c>
      <c r="D127" s="140">
        <f t="shared" si="2"/>
        <v>6.4201082974426782E-2</v>
      </c>
      <c r="E127" s="141">
        <v>1724.4</v>
      </c>
      <c r="F127" s="81">
        <f>E127/C63</f>
        <v>5.2345722185188015E-2</v>
      </c>
      <c r="G127" s="114"/>
      <c r="H127" s="114"/>
    </row>
    <row r="128" spans="1:8" x14ac:dyDescent="0.2">
      <c r="A128" s="37">
        <v>4</v>
      </c>
      <c r="B128" s="96" t="s">
        <v>83</v>
      </c>
      <c r="C128" s="139">
        <v>0</v>
      </c>
      <c r="D128" s="140">
        <f t="shared" si="2"/>
        <v>0</v>
      </c>
      <c r="E128" s="141">
        <v>510</v>
      </c>
      <c r="F128" s="56">
        <f>E128/C63</f>
        <v>1.5481511432640852E-2</v>
      </c>
      <c r="G128" s="114"/>
      <c r="H128" s="114"/>
    </row>
    <row r="129" spans="1:8" x14ac:dyDescent="0.2">
      <c r="A129" s="37">
        <v>5</v>
      </c>
      <c r="B129" s="96" t="s">
        <v>47</v>
      </c>
      <c r="C129" s="55">
        <v>415.09</v>
      </c>
      <c r="D129" s="56">
        <f t="shared" si="2"/>
        <v>4.6362608788891466E-2</v>
      </c>
      <c r="E129" s="113">
        <v>1251.4100000000001</v>
      </c>
      <c r="F129" s="56">
        <f>E129/C63</f>
        <v>3.7987682788080568E-2</v>
      </c>
      <c r="G129" s="114"/>
      <c r="H129" s="114"/>
    </row>
    <row r="130" spans="1:8" x14ac:dyDescent="0.2">
      <c r="A130" s="37">
        <v>6</v>
      </c>
      <c r="B130" s="96" t="s">
        <v>20</v>
      </c>
      <c r="C130" s="55">
        <v>1062.8499999999999</v>
      </c>
      <c r="D130" s="56">
        <f t="shared" si="2"/>
        <v>0.11871280626195112</v>
      </c>
      <c r="E130" s="113">
        <v>2548.4</v>
      </c>
      <c r="F130" s="56">
        <f>E130/C63</f>
        <v>7.7358987715572453E-2</v>
      </c>
      <c r="G130" s="114"/>
      <c r="H130" s="114"/>
    </row>
    <row r="131" spans="1:8" x14ac:dyDescent="0.2">
      <c r="A131" s="37">
        <v>7</v>
      </c>
      <c r="B131" s="96" t="s">
        <v>65</v>
      </c>
      <c r="C131" s="55">
        <v>488.58</v>
      </c>
      <c r="D131" s="56">
        <f t="shared" si="2"/>
        <v>5.4570920528262769E-2</v>
      </c>
      <c r="E131" s="113">
        <v>1404.83</v>
      </c>
      <c r="F131" s="56">
        <f>E131/C63</f>
        <v>4.2644885697876174E-2</v>
      </c>
      <c r="G131" s="114"/>
      <c r="H131" s="114"/>
    </row>
    <row r="132" spans="1:8" x14ac:dyDescent="0.2">
      <c r="A132" s="37">
        <v>8</v>
      </c>
      <c r="B132" s="96" t="s">
        <v>74</v>
      </c>
      <c r="C132" s="55">
        <v>2135</v>
      </c>
      <c r="D132" s="56">
        <f t="shared" si="2"/>
        <v>0.23846435655950102</v>
      </c>
      <c r="E132" s="113">
        <v>3194.5</v>
      </c>
      <c r="F132" s="56">
        <f>E132/C63</f>
        <v>9.6971937787394519E-2</v>
      </c>
      <c r="G132" s="114"/>
      <c r="H132" s="114"/>
    </row>
    <row r="133" spans="1:8" x14ac:dyDescent="0.2">
      <c r="A133" s="37">
        <v>9</v>
      </c>
      <c r="B133" s="96" t="s">
        <v>48</v>
      </c>
      <c r="C133" s="55">
        <v>2393.6</v>
      </c>
      <c r="D133" s="56">
        <f t="shared" si="2"/>
        <v>0.26734814232356985</v>
      </c>
      <c r="E133" s="113">
        <v>3380.56</v>
      </c>
      <c r="F133" s="56">
        <f>E133/C63</f>
        <v>0.10261995742887914</v>
      </c>
      <c r="G133" s="114"/>
      <c r="H133" s="114"/>
    </row>
    <row r="134" spans="1:8" x14ac:dyDescent="0.2">
      <c r="A134" s="37">
        <v>10</v>
      </c>
      <c r="B134" s="96" t="s">
        <v>29</v>
      </c>
      <c r="C134" s="55">
        <v>398.75</v>
      </c>
      <c r="D134" s="56">
        <f t="shared" si="2"/>
        <v>4.4537546687635148E-2</v>
      </c>
      <c r="E134" s="113">
        <v>1409.95</v>
      </c>
      <c r="F134" s="56">
        <f>E134/C63</f>
        <v>4.280030793029798E-2</v>
      </c>
      <c r="G134" s="114"/>
      <c r="H134" s="114"/>
    </row>
    <row r="135" spans="1:8" ht="13.5" thickBot="1" x14ac:dyDescent="0.25">
      <c r="A135" s="37">
        <v>11</v>
      </c>
      <c r="B135" s="96" t="s">
        <v>66</v>
      </c>
      <c r="C135" s="55">
        <v>300</v>
      </c>
      <c r="D135" s="56">
        <f t="shared" si="2"/>
        <v>3.3507872116089139E-2</v>
      </c>
      <c r="E135" s="113">
        <v>900</v>
      </c>
      <c r="F135" s="56">
        <f>E135/C63</f>
        <v>2.7320314292895623E-2</v>
      </c>
      <c r="G135" s="114"/>
      <c r="H135" s="114"/>
    </row>
    <row r="136" spans="1:8" ht="5.0999999999999996" customHeight="1" x14ac:dyDescent="0.2">
      <c r="A136" s="170"/>
      <c r="B136" s="14"/>
      <c r="C136" s="171"/>
      <c r="D136" s="110"/>
      <c r="E136" s="110"/>
      <c r="F136" s="14"/>
      <c r="H136" s="114"/>
    </row>
    <row r="137" spans="1:8" ht="15.75" x14ac:dyDescent="0.25">
      <c r="A137" s="33"/>
      <c r="B137" s="44" t="s">
        <v>13</v>
      </c>
      <c r="C137" s="41">
        <f>IF(SUM(C125:C135)&lt;&gt;C59,"DIFERENTE",(SUM(C125:C135)))</f>
        <v>8953.1200000000008</v>
      </c>
      <c r="D137" s="45">
        <f>(C137/$C$137)</f>
        <v>1</v>
      </c>
      <c r="E137" s="83">
        <f>SUM(E125:E135)</f>
        <v>22348.13</v>
      </c>
      <c r="F137" s="42">
        <f>E137/E137</f>
        <v>1</v>
      </c>
      <c r="H137" s="114"/>
    </row>
    <row r="138" spans="1:8" ht="5.0999999999999996" customHeight="1" thickBot="1" x14ac:dyDescent="0.25">
      <c r="A138" s="34"/>
      <c r="B138" s="16"/>
      <c r="C138" s="72"/>
      <c r="D138" s="43"/>
      <c r="E138" s="43"/>
      <c r="F138" s="16"/>
    </row>
    <row r="139" spans="1:8" ht="5.0999999999999996" customHeight="1" x14ac:dyDescent="0.2">
      <c r="A139" s="33"/>
      <c r="B139" s="17"/>
      <c r="C139" s="168"/>
      <c r="D139" s="169"/>
      <c r="E139" s="35"/>
      <c r="F139" s="17"/>
    </row>
    <row r="140" spans="1:8" ht="15.75" x14ac:dyDescent="0.25">
      <c r="A140" s="33"/>
      <c r="B140" s="15" t="s">
        <v>14</v>
      </c>
      <c r="C140" s="26">
        <f>+$C$63</f>
        <v>32942.520000000004</v>
      </c>
      <c r="D140" s="87">
        <f>(C137/$C$140)</f>
        <v>0.2717800581133441</v>
      </c>
      <c r="E140" s="162">
        <f>E59-E137</f>
        <v>0</v>
      </c>
      <c r="F140" s="42">
        <f>E137/E63</f>
        <v>0.20922682300728948</v>
      </c>
    </row>
    <row r="141" spans="1:8" ht="5.0999999999999996" customHeight="1" thickBot="1" x14ac:dyDescent="0.25">
      <c r="A141" s="34"/>
      <c r="B141" s="16"/>
      <c r="C141" s="19"/>
      <c r="D141" s="18"/>
      <c r="E141" s="36"/>
      <c r="F141" s="16"/>
    </row>
    <row r="142" spans="1:8" x14ac:dyDescent="0.2">
      <c r="C142" s="74"/>
      <c r="E142" s="116">
        <f>E59-E137</f>
        <v>0</v>
      </c>
    </row>
    <row r="143" spans="1:8" ht="12.75" customHeight="1" thickBot="1" x14ac:dyDescent="0.25"/>
    <row r="144" spans="1:8" ht="13.5" customHeight="1" x14ac:dyDescent="0.2">
      <c r="B144" s="1"/>
      <c r="C144" s="136" t="s">
        <v>45</v>
      </c>
      <c r="D144" s="94"/>
      <c r="E144" s="90" t="s">
        <v>46</v>
      </c>
    </row>
    <row r="145" spans="2:7" ht="13.5" customHeight="1" x14ac:dyDescent="0.25">
      <c r="B145" s="188" t="s">
        <v>89</v>
      </c>
      <c r="C145" s="137">
        <f>C45</f>
        <v>34657.25</v>
      </c>
      <c r="D145" s="91"/>
      <c r="E145" s="109">
        <f>E45</f>
        <v>183068.08</v>
      </c>
    </row>
    <row r="146" spans="2:7" ht="6" customHeight="1" x14ac:dyDescent="0.25">
      <c r="B146" s="86"/>
      <c r="C146" s="138"/>
      <c r="D146" s="92"/>
      <c r="E146" s="177"/>
    </row>
    <row r="147" spans="2:7" ht="13.5" customHeight="1" thickBot="1" x14ac:dyDescent="0.3">
      <c r="B147" s="144" t="s">
        <v>90</v>
      </c>
      <c r="C147" s="145">
        <f>C63</f>
        <v>32942.520000000004</v>
      </c>
      <c r="D147" s="146"/>
      <c r="E147" s="178">
        <f>E63</f>
        <v>106812.93000000001</v>
      </c>
    </row>
    <row r="148" spans="2:7" ht="6.75" customHeight="1" x14ac:dyDescent="0.25">
      <c r="B148" s="86"/>
      <c r="C148" s="138"/>
      <c r="D148" s="92"/>
      <c r="E148" s="6"/>
    </row>
    <row r="149" spans="2:7" ht="18" x14ac:dyDescent="0.25">
      <c r="B149" s="85" t="s">
        <v>75</v>
      </c>
      <c r="C149" s="185">
        <f>C145-C147</f>
        <v>1714.7299999999959</v>
      </c>
      <c r="D149" s="93"/>
      <c r="E149" s="186">
        <f>E145-E147</f>
        <v>76255.14999999998</v>
      </c>
    </row>
    <row r="150" spans="2:7" ht="13.5" thickBot="1" x14ac:dyDescent="0.25">
      <c r="B150" s="9"/>
      <c r="C150" s="95"/>
      <c r="D150" s="95"/>
      <c r="E150" s="11"/>
    </row>
    <row r="152" spans="2:7" ht="72.75" customHeight="1" x14ac:dyDescent="0.2">
      <c r="B152" s="200" t="s">
        <v>91</v>
      </c>
      <c r="C152" s="200"/>
      <c r="D152" s="200"/>
      <c r="E152" s="200"/>
    </row>
    <row r="158" spans="2:7" x14ac:dyDescent="0.2">
      <c r="G158" s="172"/>
    </row>
  </sheetData>
  <mergeCells count="33">
    <mergeCell ref="A101:E101"/>
    <mergeCell ref="A121:E121"/>
    <mergeCell ref="A102:E102"/>
    <mergeCell ref="A103:E103"/>
    <mergeCell ref="A118:E118"/>
    <mergeCell ref="A119:E119"/>
    <mergeCell ref="A120:E120"/>
    <mergeCell ref="A84:E84"/>
    <mergeCell ref="A85:E85"/>
    <mergeCell ref="A86:E86"/>
    <mergeCell ref="A83:E83"/>
    <mergeCell ref="A100:E100"/>
    <mergeCell ref="A47:F47"/>
    <mergeCell ref="A65:F65"/>
    <mergeCell ref="A67:E67"/>
    <mergeCell ref="A68:E68"/>
    <mergeCell ref="A69:E69"/>
    <mergeCell ref="A9:F9"/>
    <mergeCell ref="A48:E48"/>
    <mergeCell ref="A12:F12"/>
    <mergeCell ref="A14:F14"/>
    <mergeCell ref="B152:E152"/>
    <mergeCell ref="A66:E66"/>
    <mergeCell ref="C24:F24"/>
    <mergeCell ref="C25:F25"/>
    <mergeCell ref="A31:E31"/>
    <mergeCell ref="A32:E32"/>
    <mergeCell ref="A33:E33"/>
    <mergeCell ref="A34:E34"/>
    <mergeCell ref="A49:E49"/>
    <mergeCell ref="A50:E50"/>
    <mergeCell ref="A51:B51"/>
    <mergeCell ref="A30:F30"/>
  </mergeCells>
  <pageMargins left="1.3779527559055118" right="0.59055118110236227" top="0.98425196850393704" bottom="0.59055118110236227" header="0.51181102362204722" footer="0.51181102362204722"/>
  <pageSetup paperSize="9" scale="57" orientation="portrait" r:id="rId1"/>
  <headerFooter alignWithMargins="0"/>
  <rowBreaks count="1" manualBreakCount="1">
    <brk id="65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03 MARÇO 2017</vt:lpstr>
      <vt:lpstr>'03 MARÇO 2017'!Area_de_impressao</vt:lpstr>
    </vt:vector>
  </TitlesOfParts>
  <Company>CONSELHO FEDERAL DE MEDICINA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User</cp:lastModifiedBy>
  <cp:lastPrinted>2016-02-19T17:47:36Z</cp:lastPrinted>
  <dcterms:created xsi:type="dcterms:W3CDTF">1998-04-01T19:54:04Z</dcterms:created>
  <dcterms:modified xsi:type="dcterms:W3CDTF">2017-06-24T19:15:01Z</dcterms:modified>
</cp:coreProperties>
</file>